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X:\ILIANA ot Z\HR Capital\2025\Q4\"/>
    </mc:Choice>
  </mc:AlternateContent>
  <xr:revisionPtr revIDLastSave="0" documentId="13_ncr:1_{CAED28FE-4CBE-4BD6-A92D-E2A7A2EF1CCC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Начална" sheetId="1" r:id="rId1"/>
    <sheet name="1-Баланс" sheetId="2" r:id="rId2"/>
    <sheet name="2-Отчет за доходите" sheetId="3" r:id="rId3"/>
    <sheet name="3-Отчет за паричния поток" sheetId="4" r:id="rId4"/>
    <sheet name="4-Отчет за собствения капитал" sheetId="5" r:id="rId5"/>
    <sheet name="Справка 5" sheetId="6" r:id="rId6"/>
    <sheet name="Справка 6" sheetId="7" r:id="rId7"/>
    <sheet name="Справка 7 България" sheetId="8" r:id="rId8"/>
    <sheet name="Справка 7 Кипър" sheetId="14" state="hidden" r:id="rId9"/>
    <sheet name="Справка 7 САЩ" sheetId="15" r:id="rId10"/>
    <sheet name="Справка България" sheetId="9" r:id="rId11"/>
    <sheet name="Справка Холандия" sheetId="16" r:id="rId12"/>
    <sheet name="Справка САЩ" sheetId="18" r:id="rId13"/>
    <sheet name="Справка Великобритания" sheetId="19" r:id="rId14"/>
    <sheet name="Sheet4" sheetId="17" r:id="rId15"/>
    <sheet name="Контроли" sheetId="10" state="hidden" r:id="rId16"/>
    <sheet name="Показатели" sheetId="11" state="hidden" r:id="rId17"/>
    <sheet name="Danni" sheetId="12" state="hidden" r:id="rId18"/>
    <sheet name="Nomenklaturi" sheetId="13" state="hidden" r:id="rId19"/>
  </sheets>
  <definedNames>
    <definedName name="_authorName">Начална!$B$26</definedName>
    <definedName name="_consolidation">Nomenklaturi!$A$1:$A$2</definedName>
    <definedName name="_endDate">Начална!$B$10</definedName>
    <definedName name="_pdeReportingDate">Начална!$B$11</definedName>
    <definedName name="_pdeTypeList">Nomenklaturi!$A$5:$A$9</definedName>
    <definedName name="_secType">Nomenklaturi!$A$11:$A$13</definedName>
    <definedName name="authorName">Начална!$AA$3</definedName>
    <definedName name="authorPosition">Начална!$B$27</definedName>
    <definedName name="endDate">Начална!$AA$1</definedName>
    <definedName name="pdeBulstat">Начална!$B$16</definedName>
    <definedName name="pdeEmail">Начална!$B$23</definedName>
    <definedName name="pdeFax">Начална!$B$22</definedName>
    <definedName name="pdeLegalPower">Начална!$B$18</definedName>
    <definedName name="pdeManager">Начална!$B$17</definedName>
    <definedName name="pdeMediaWeb">Начална!$B$25</definedName>
    <definedName name="pdeName">Начална!$B$14</definedName>
    <definedName name="pdeOfficialAddress">Начална!$B$19</definedName>
    <definedName name="pdePhone">Начална!$B$21</definedName>
    <definedName name="pdePostAddress">Начална!$B$20</definedName>
    <definedName name="pdeReportingDate">Начална!$AA$2</definedName>
    <definedName name="pdeType">Начална!$B$15</definedName>
    <definedName name="pdeWeb">Начална!$B$24</definedName>
    <definedName name="_xlnm.Print_Area" localSheetId="1">'1-Баланс'!$A$1:$H$104</definedName>
    <definedName name="_xlnm.Print_Area" localSheetId="3">'3-Отчет за паричния поток'!$A$1:$D$61</definedName>
    <definedName name="_xlnm.Print_Area" localSheetId="5">'Справка 5'!$A$1:$G$162</definedName>
    <definedName name="_xlnm.Print_Area" localSheetId="7">'Справка 7 България'!$A$1:$G$122</definedName>
    <definedName name="_xlnm.Print_Area" localSheetId="8">'Справка 7 Кипър'!$A$1:$F$117</definedName>
    <definedName name="_xlnm.Print_Area" localSheetId="9">'Справка 7 САЩ'!$A$1:$G$121</definedName>
    <definedName name="_xlnm.Print_Area" localSheetId="10">'Справка България'!$A$1:$I$42</definedName>
    <definedName name="_xlnm.Print_Area" localSheetId="13">'Справка Великобритания'!$A$1:$I$42</definedName>
    <definedName name="_xlnm.Print_Area" localSheetId="12">'Справка САЩ'!$A$1:$I$42</definedName>
    <definedName name="reportConsolidation">Начална!$A$3</definedName>
    <definedName name="startDate">Начална!$B$9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3" i="9" l="1"/>
  <c r="H13" i="9"/>
  <c r="H13" i="19"/>
  <c r="G13" i="19"/>
  <c r="G17" i="18"/>
  <c r="H17" i="18"/>
  <c r="F17" i="16"/>
  <c r="G17" i="16"/>
  <c r="H17" i="9"/>
  <c r="E33" i="7"/>
  <c r="H33" i="7"/>
  <c r="H32" i="7"/>
  <c r="J32" i="7" s="1"/>
  <c r="I33" i="7"/>
  <c r="I30" i="7"/>
  <c r="C43" i="4" l="1"/>
  <c r="D33" i="4"/>
  <c r="D21" i="4"/>
  <c r="C21" i="4"/>
  <c r="C33" i="4"/>
  <c r="C29" i="3"/>
  <c r="C31" i="3" s="1"/>
  <c r="C17" i="9"/>
  <c r="G17" i="9"/>
  <c r="F17" i="9"/>
  <c r="H27" i="19" l="1"/>
  <c r="G27" i="19"/>
  <c r="F27" i="19"/>
  <c r="I27" i="19" s="1"/>
  <c r="E27" i="19"/>
  <c r="D27" i="19"/>
  <c r="C27" i="19"/>
  <c r="I26" i="19"/>
  <c r="I25" i="19"/>
  <c r="I24" i="19"/>
  <c r="I23" i="19"/>
  <c r="I22" i="19"/>
  <c r="I21" i="19"/>
  <c r="I20" i="19"/>
  <c r="F18" i="19"/>
  <c r="E18" i="19"/>
  <c r="D18" i="19"/>
  <c r="C18" i="19"/>
  <c r="H18" i="19"/>
  <c r="I17" i="19"/>
  <c r="I16" i="19"/>
  <c r="I15" i="19"/>
  <c r="I14" i="19"/>
  <c r="G18" i="19"/>
  <c r="A4" i="19"/>
  <c r="A3" i="19"/>
  <c r="H17" i="16"/>
  <c r="I18" i="19" l="1"/>
  <c r="I13" i="19"/>
  <c r="G13" i="18" l="1"/>
  <c r="G18" i="18" l="1"/>
  <c r="H27" i="18"/>
  <c r="G27" i="18"/>
  <c r="I27" i="18" s="1"/>
  <c r="F27" i="18"/>
  <c r="E27" i="18"/>
  <c r="D27" i="18"/>
  <c r="C27" i="18"/>
  <c r="I26" i="18"/>
  <c r="I25" i="18"/>
  <c r="I24" i="18"/>
  <c r="I23" i="18"/>
  <c r="I22" i="18"/>
  <c r="I21" i="18"/>
  <c r="I20" i="18"/>
  <c r="E18" i="18"/>
  <c r="D18" i="18"/>
  <c r="C18" i="18"/>
  <c r="H18" i="18"/>
  <c r="I17" i="18"/>
  <c r="I16" i="18"/>
  <c r="I15" i="18"/>
  <c r="I14" i="18"/>
  <c r="I13" i="18"/>
  <c r="A4" i="18"/>
  <c r="A3" i="18"/>
  <c r="H18" i="16"/>
  <c r="H27" i="16"/>
  <c r="G27" i="16"/>
  <c r="F27" i="16"/>
  <c r="I27" i="16" s="1"/>
  <c r="E27" i="16"/>
  <c r="D27" i="16"/>
  <c r="C27" i="16"/>
  <c r="I26" i="16"/>
  <c r="I25" i="16"/>
  <c r="I24" i="16"/>
  <c r="I23" i="16"/>
  <c r="I22" i="16"/>
  <c r="I21" i="16"/>
  <c r="I20" i="16"/>
  <c r="E18" i="16"/>
  <c r="D18" i="16"/>
  <c r="C18" i="16"/>
  <c r="I16" i="16"/>
  <c r="I15" i="16"/>
  <c r="I14" i="16"/>
  <c r="I13" i="16"/>
  <c r="F18" i="16"/>
  <c r="A4" i="16"/>
  <c r="A3" i="16"/>
  <c r="F18" i="18" l="1"/>
  <c r="I18" i="18" s="1"/>
  <c r="I17" i="16"/>
  <c r="G18" i="16"/>
  <c r="I18" i="16" s="1"/>
  <c r="F107" i="15" l="1"/>
  <c r="E107" i="15"/>
  <c r="D107" i="15"/>
  <c r="C107" i="15"/>
  <c r="F106" i="15"/>
  <c r="F105" i="15"/>
  <c r="F104" i="15"/>
  <c r="E97" i="15"/>
  <c r="E96" i="15"/>
  <c r="E95" i="15"/>
  <c r="E94" i="15"/>
  <c r="E93" i="15"/>
  <c r="E92" i="15" s="1"/>
  <c r="F92" i="15"/>
  <c r="F87" i="15" s="1"/>
  <c r="F98" i="15" s="1"/>
  <c r="F99" i="15" s="1"/>
  <c r="D92" i="15"/>
  <c r="D87" i="15" s="1"/>
  <c r="D98" i="15" s="1"/>
  <c r="C92" i="15"/>
  <c r="C87" i="15" s="1"/>
  <c r="C98" i="15" s="1"/>
  <c r="C99" i="15" s="1"/>
  <c r="E91" i="15"/>
  <c r="E90" i="15"/>
  <c r="E89" i="15"/>
  <c r="E88" i="15"/>
  <c r="E86" i="15"/>
  <c r="E85" i="15"/>
  <c r="E84" i="15"/>
  <c r="E83" i="15"/>
  <c r="F82" i="15"/>
  <c r="E82" i="15"/>
  <c r="D82" i="15"/>
  <c r="C82" i="15"/>
  <c r="E81" i="15"/>
  <c r="E80" i="15"/>
  <c r="E79" i="15"/>
  <c r="E78" i="15"/>
  <c r="E77" i="15" s="1"/>
  <c r="F77" i="15"/>
  <c r="D77" i="15"/>
  <c r="C77" i="15"/>
  <c r="E76" i="15"/>
  <c r="E75" i="15"/>
  <c r="E74" i="15"/>
  <c r="E73" i="15" s="1"/>
  <c r="F73" i="15"/>
  <c r="D73" i="15"/>
  <c r="C73" i="15"/>
  <c r="E70" i="15"/>
  <c r="F68" i="15"/>
  <c r="E67" i="15"/>
  <c r="E66" i="15"/>
  <c r="E65" i="15"/>
  <c r="E64" i="15"/>
  <c r="E63" i="15"/>
  <c r="E62" i="15"/>
  <c r="E61" i="15"/>
  <c r="E60" i="15"/>
  <c r="E59" i="15"/>
  <c r="F58" i="15"/>
  <c r="D58" i="15"/>
  <c r="D68" i="15" s="1"/>
  <c r="C58" i="15"/>
  <c r="C68" i="15" s="1"/>
  <c r="E57" i="15"/>
  <c r="E56" i="15"/>
  <c r="E55" i="15"/>
  <c r="F54" i="15"/>
  <c r="D54" i="15"/>
  <c r="C54" i="15"/>
  <c r="E54" i="15" s="1"/>
  <c r="E44" i="15"/>
  <c r="E40" i="15" s="1"/>
  <c r="E43" i="15"/>
  <c r="E42" i="15"/>
  <c r="E41" i="15"/>
  <c r="D40" i="15"/>
  <c r="C40" i="15"/>
  <c r="E39" i="15"/>
  <c r="E38" i="15"/>
  <c r="E37" i="15"/>
  <c r="E36" i="15"/>
  <c r="E35" i="15"/>
  <c r="D35" i="15"/>
  <c r="C35" i="15"/>
  <c r="E34" i="15"/>
  <c r="E33" i="15"/>
  <c r="E32" i="15"/>
  <c r="E31" i="15"/>
  <c r="E30" i="15"/>
  <c r="E29" i="15"/>
  <c r="E28" i="15"/>
  <c r="E27" i="15"/>
  <c r="E26" i="15"/>
  <c r="D26" i="15"/>
  <c r="D45" i="15" s="1"/>
  <c r="C26" i="15"/>
  <c r="C45" i="15" s="1"/>
  <c r="E23" i="15"/>
  <c r="E22" i="15"/>
  <c r="E20" i="15"/>
  <c r="E19" i="15"/>
  <c r="D18" i="15"/>
  <c r="C18" i="15"/>
  <c r="E17" i="15"/>
  <c r="E16" i="15"/>
  <c r="E13" i="15" s="1"/>
  <c r="E15" i="15"/>
  <c r="E14" i="15"/>
  <c r="D13" i="15"/>
  <c r="C13" i="15"/>
  <c r="E11" i="15"/>
  <c r="A4" i="15"/>
  <c r="A3" i="15"/>
  <c r="E107" i="14"/>
  <c r="D107" i="14"/>
  <c r="C107" i="14"/>
  <c r="F106" i="14"/>
  <c r="F105" i="14"/>
  <c r="F104" i="14"/>
  <c r="F107" i="14" s="1"/>
  <c r="E97" i="14"/>
  <c r="E96" i="14"/>
  <c r="E95" i="14"/>
  <c r="E94" i="14"/>
  <c r="E93" i="14"/>
  <c r="E92" i="14" s="1"/>
  <c r="F92" i="14"/>
  <c r="F87" i="14" s="1"/>
  <c r="F98" i="14" s="1"/>
  <c r="F99" i="14" s="1"/>
  <c r="D92" i="14"/>
  <c r="D87" i="14" s="1"/>
  <c r="D98" i="14" s="1"/>
  <c r="C92" i="14"/>
  <c r="E91" i="14"/>
  <c r="E90" i="14"/>
  <c r="E89" i="14"/>
  <c r="E88" i="14"/>
  <c r="C87" i="14"/>
  <c r="C98" i="14" s="1"/>
  <c r="E86" i="14"/>
  <c r="E82" i="14" s="1"/>
  <c r="E85" i="14"/>
  <c r="E84" i="14"/>
  <c r="E83" i="14"/>
  <c r="F82" i="14"/>
  <c r="D82" i="14"/>
  <c r="C82" i="14"/>
  <c r="E81" i="14"/>
  <c r="E80" i="14"/>
  <c r="E79" i="14"/>
  <c r="E78" i="14"/>
  <c r="E77" i="14" s="1"/>
  <c r="F77" i="14"/>
  <c r="D77" i="14"/>
  <c r="C77" i="14"/>
  <c r="E76" i="14"/>
  <c r="E75" i="14"/>
  <c r="E74" i="14"/>
  <c r="E73" i="14" s="1"/>
  <c r="F73" i="14"/>
  <c r="D73" i="14"/>
  <c r="C73" i="14"/>
  <c r="E70" i="14"/>
  <c r="F68" i="14"/>
  <c r="E67" i="14"/>
  <c r="E66" i="14"/>
  <c r="E65" i="14"/>
  <c r="E64" i="14"/>
  <c r="E63" i="14"/>
  <c r="E62" i="14"/>
  <c r="E61" i="14"/>
  <c r="E60" i="14"/>
  <c r="E59" i="14"/>
  <c r="F58" i="14"/>
  <c r="D58" i="14"/>
  <c r="C58" i="14"/>
  <c r="E58" i="14" s="1"/>
  <c r="E57" i="14"/>
  <c r="E56" i="14"/>
  <c r="E55" i="14"/>
  <c r="F54" i="14"/>
  <c r="D54" i="14"/>
  <c r="D68" i="14" s="1"/>
  <c r="C54" i="14"/>
  <c r="C68" i="14" s="1"/>
  <c r="E44" i="14"/>
  <c r="E43" i="14"/>
  <c r="E42" i="14"/>
  <c r="E41" i="14"/>
  <c r="E40" i="14" s="1"/>
  <c r="D40" i="14"/>
  <c r="C40" i="14"/>
  <c r="E39" i="14"/>
  <c r="E38" i="14"/>
  <c r="E37" i="14"/>
  <c r="E36" i="14"/>
  <c r="E35" i="14" s="1"/>
  <c r="D35" i="14"/>
  <c r="C35" i="14"/>
  <c r="E34" i="14"/>
  <c r="E33" i="14"/>
  <c r="E32" i="14"/>
  <c r="E31" i="14"/>
  <c r="E30" i="14"/>
  <c r="E29" i="14"/>
  <c r="E28" i="14"/>
  <c r="E27" i="14"/>
  <c r="E26" i="14" s="1"/>
  <c r="D26" i="14"/>
  <c r="D45" i="14" s="1"/>
  <c r="C26" i="14"/>
  <c r="C45" i="14" s="1"/>
  <c r="E23" i="14"/>
  <c r="E22" i="14"/>
  <c r="E20" i="14"/>
  <c r="E19" i="14"/>
  <c r="D18" i="14"/>
  <c r="C18" i="14"/>
  <c r="E17" i="14"/>
  <c r="E16" i="14"/>
  <c r="E15" i="14"/>
  <c r="E14" i="14"/>
  <c r="E13" i="14"/>
  <c r="D13" i="14"/>
  <c r="C13" i="14"/>
  <c r="E11" i="14"/>
  <c r="A4" i="14"/>
  <c r="A3" i="14"/>
  <c r="F133" i="6"/>
  <c r="E18" i="14" l="1"/>
  <c r="D21" i="14"/>
  <c r="D46" i="14" s="1"/>
  <c r="C21" i="14"/>
  <c r="D21" i="15"/>
  <c r="C21" i="15"/>
  <c r="D46" i="15"/>
  <c r="E18" i="15"/>
  <c r="E21" i="15" s="1"/>
  <c r="C46" i="15"/>
  <c r="D99" i="15"/>
  <c r="E45" i="15"/>
  <c r="E68" i="15"/>
  <c r="E87" i="15"/>
  <c r="E98" i="15" s="1"/>
  <c r="E99" i="15" s="1"/>
  <c r="E58" i="15"/>
  <c r="C46" i="14"/>
  <c r="C99" i="14"/>
  <c r="E87" i="14"/>
  <c r="E98" i="14" s="1"/>
  <c r="E99" i="14" s="1"/>
  <c r="E68" i="14"/>
  <c r="E21" i="14"/>
  <c r="E45" i="14"/>
  <c r="D99" i="14"/>
  <c r="E54" i="14"/>
  <c r="E46" i="15" l="1"/>
  <c r="E46" i="14"/>
  <c r="B1335" i="12" l="1"/>
  <c r="A1335" i="12"/>
  <c r="B1334" i="12"/>
  <c r="A1334" i="12"/>
  <c r="B1333" i="12"/>
  <c r="A1333" i="12"/>
  <c r="B1332" i="12"/>
  <c r="A1332" i="12"/>
  <c r="B1331" i="12"/>
  <c r="A1331" i="12"/>
  <c r="B1330" i="12"/>
  <c r="A1330" i="12"/>
  <c r="B1329" i="12"/>
  <c r="A1329" i="12"/>
  <c r="B1328" i="12"/>
  <c r="A1328" i="12"/>
  <c r="B1327" i="12"/>
  <c r="A1327" i="12"/>
  <c r="B1326" i="12"/>
  <c r="A1326" i="12"/>
  <c r="B1325" i="12"/>
  <c r="A1325" i="12"/>
  <c r="B1324" i="12"/>
  <c r="A1324" i="12"/>
  <c r="B1323" i="12"/>
  <c r="A1323" i="12"/>
  <c r="B1322" i="12"/>
  <c r="A1322" i="12"/>
  <c r="B1321" i="12"/>
  <c r="A1321" i="12"/>
  <c r="B1320" i="12"/>
  <c r="A1320" i="12"/>
  <c r="B1319" i="12"/>
  <c r="A1319" i="12"/>
  <c r="B1318" i="12"/>
  <c r="A1318" i="12"/>
  <c r="B1317" i="12"/>
  <c r="A1317" i="12"/>
  <c r="B1316" i="12"/>
  <c r="A1316" i="12"/>
  <c r="H1315" i="12"/>
  <c r="B1315" i="12"/>
  <c r="A1315" i="12"/>
  <c r="H1314" i="12"/>
  <c r="B1314" i="12"/>
  <c r="A1314" i="12"/>
  <c r="H1313" i="12"/>
  <c r="B1313" i="12"/>
  <c r="A1313" i="12"/>
  <c r="H1312" i="12"/>
  <c r="B1312" i="12"/>
  <c r="A1312" i="12"/>
  <c r="H1311" i="12"/>
  <c r="B1311" i="12"/>
  <c r="A1311" i="12"/>
  <c r="H1310" i="12"/>
  <c r="B1310" i="12"/>
  <c r="A1310" i="12"/>
  <c r="H1309" i="12"/>
  <c r="B1309" i="12"/>
  <c r="A1309" i="12"/>
  <c r="H1308" i="12"/>
  <c r="B1308" i="12"/>
  <c r="A1308" i="12"/>
  <c r="H1307" i="12"/>
  <c r="B1307" i="12"/>
  <c r="A1307" i="12"/>
  <c r="H1306" i="12"/>
  <c r="B1306" i="12"/>
  <c r="A1306" i="12"/>
  <c r="B1305" i="12"/>
  <c r="A1305" i="12"/>
  <c r="B1304" i="12"/>
  <c r="A1304" i="12"/>
  <c r="B1303" i="12"/>
  <c r="A1303" i="12"/>
  <c r="B1302" i="12"/>
  <c r="A1302" i="12"/>
  <c r="B1301" i="12"/>
  <c r="A1301" i="12"/>
  <c r="B1300" i="12"/>
  <c r="A1300" i="12"/>
  <c r="B1299" i="12"/>
  <c r="A1299" i="12"/>
  <c r="B1298" i="12"/>
  <c r="A1298" i="12"/>
  <c r="B1297" i="12"/>
  <c r="A1297" i="12"/>
  <c r="B1296" i="12"/>
  <c r="A1296" i="12"/>
  <c r="B1294" i="12"/>
  <c r="A1294" i="12"/>
  <c r="B1293" i="12"/>
  <c r="A1293" i="12"/>
  <c r="B1292" i="12"/>
  <c r="A1292" i="12"/>
  <c r="B1291" i="12"/>
  <c r="A1291" i="12"/>
  <c r="B1290" i="12"/>
  <c r="A1290" i="12"/>
  <c r="B1289" i="12"/>
  <c r="A1289" i="12"/>
  <c r="B1288" i="12"/>
  <c r="A1288" i="12"/>
  <c r="B1287" i="12"/>
  <c r="A1287" i="12"/>
  <c r="B1286" i="12"/>
  <c r="A1286" i="12"/>
  <c r="B1285" i="12"/>
  <c r="A1285" i="12"/>
  <c r="B1284" i="12"/>
  <c r="A1284" i="12"/>
  <c r="B1283" i="12"/>
  <c r="A1283" i="12"/>
  <c r="B1282" i="12"/>
  <c r="A1282" i="12"/>
  <c r="B1281" i="12"/>
  <c r="A1281" i="12"/>
  <c r="B1280" i="12"/>
  <c r="A1280" i="12"/>
  <c r="H1279" i="12"/>
  <c r="B1279" i="12"/>
  <c r="A1279" i="12"/>
  <c r="H1278" i="12"/>
  <c r="B1278" i="12"/>
  <c r="A1278" i="12"/>
  <c r="H1277" i="12"/>
  <c r="B1277" i="12"/>
  <c r="A1277" i="12"/>
  <c r="H1276" i="12"/>
  <c r="B1276" i="12"/>
  <c r="A1276" i="12"/>
  <c r="H1275" i="12"/>
  <c r="B1275" i="12"/>
  <c r="A1275" i="12"/>
  <c r="H1274" i="12"/>
  <c r="B1274" i="12"/>
  <c r="A1274" i="12"/>
  <c r="H1273" i="12"/>
  <c r="B1273" i="12"/>
  <c r="A1273" i="12"/>
  <c r="B1272" i="12"/>
  <c r="A1272" i="12"/>
  <c r="H1271" i="12"/>
  <c r="B1271" i="12"/>
  <c r="A1271" i="12"/>
  <c r="H1270" i="12"/>
  <c r="B1270" i="12"/>
  <c r="A1270" i="12"/>
  <c r="H1269" i="12"/>
  <c r="B1269" i="12"/>
  <c r="A1269" i="12"/>
  <c r="H1268" i="12"/>
  <c r="B1268" i="12"/>
  <c r="A1268" i="12"/>
  <c r="H1267" i="12"/>
  <c r="B1267" i="12"/>
  <c r="A1267" i="12"/>
  <c r="B1266" i="12"/>
  <c r="A1266" i="12"/>
  <c r="H1265" i="12"/>
  <c r="B1265" i="12"/>
  <c r="A1265" i="12"/>
  <c r="H1264" i="12"/>
  <c r="B1264" i="12"/>
  <c r="A1264" i="12"/>
  <c r="H1263" i="12"/>
  <c r="B1263" i="12"/>
  <c r="A1263" i="12"/>
  <c r="H1262" i="12"/>
  <c r="B1262" i="12"/>
  <c r="A1262" i="12"/>
  <c r="H1261" i="12"/>
  <c r="B1261" i="12"/>
  <c r="A1261" i="12"/>
  <c r="H1260" i="12"/>
  <c r="B1260" i="12"/>
  <c r="A1260" i="12"/>
  <c r="H1259" i="12"/>
  <c r="B1259" i="12"/>
  <c r="A1259" i="12"/>
  <c r="B1258" i="12"/>
  <c r="A1258" i="12"/>
  <c r="H1257" i="12"/>
  <c r="B1257" i="12"/>
  <c r="A1257" i="12"/>
  <c r="H1256" i="12"/>
  <c r="B1256" i="12"/>
  <c r="A1256" i="12"/>
  <c r="H1255" i="12"/>
  <c r="B1255" i="12"/>
  <c r="A1255" i="12"/>
  <c r="H1254" i="12"/>
  <c r="B1254" i="12"/>
  <c r="A1254" i="12"/>
  <c r="H1253" i="12"/>
  <c r="B1253" i="12"/>
  <c r="A1253" i="12"/>
  <c r="B1252" i="12"/>
  <c r="A1252" i="12"/>
  <c r="H1251" i="12"/>
  <c r="B1251" i="12"/>
  <c r="A1251" i="12"/>
  <c r="H1250" i="12"/>
  <c r="B1250" i="12"/>
  <c r="A1250" i="12"/>
  <c r="H1249" i="12"/>
  <c r="B1249" i="12"/>
  <c r="A1249" i="12"/>
  <c r="H1248" i="12"/>
  <c r="B1248" i="12"/>
  <c r="A1248" i="12"/>
  <c r="H1247" i="12"/>
  <c r="B1247" i="12"/>
  <c r="A1247" i="12"/>
  <c r="H1246" i="12"/>
  <c r="B1246" i="12"/>
  <c r="A1246" i="12"/>
  <c r="H1245" i="12"/>
  <c r="B1245" i="12"/>
  <c r="A1245" i="12"/>
  <c r="B1244" i="12"/>
  <c r="A1244" i="12"/>
  <c r="H1243" i="12"/>
  <c r="B1243" i="12"/>
  <c r="A1243" i="12"/>
  <c r="H1242" i="12"/>
  <c r="B1242" i="12"/>
  <c r="A1242" i="12"/>
  <c r="H1241" i="12"/>
  <c r="B1241" i="12"/>
  <c r="A1241" i="12"/>
  <c r="H1240" i="12"/>
  <c r="B1240" i="12"/>
  <c r="A1240" i="12"/>
  <c r="H1239" i="12"/>
  <c r="B1239" i="12"/>
  <c r="A1239" i="12"/>
  <c r="B1238" i="12"/>
  <c r="A1238" i="12"/>
  <c r="H1237" i="12"/>
  <c r="B1237" i="12"/>
  <c r="A1237" i="12"/>
  <c r="H1236" i="12"/>
  <c r="B1236" i="12"/>
  <c r="A1236" i="12"/>
  <c r="H1235" i="12"/>
  <c r="B1235" i="12"/>
  <c r="A1235" i="12"/>
  <c r="H1234" i="12"/>
  <c r="B1234" i="12"/>
  <c r="A1234" i="12"/>
  <c r="H1233" i="12"/>
  <c r="B1233" i="12"/>
  <c r="A1233" i="12"/>
  <c r="H1232" i="12"/>
  <c r="B1232" i="12"/>
  <c r="A1232" i="12"/>
  <c r="H1231" i="12"/>
  <c r="B1231" i="12"/>
  <c r="A1231" i="12"/>
  <c r="B1230" i="12"/>
  <c r="A1230" i="12"/>
  <c r="H1229" i="12"/>
  <c r="B1229" i="12"/>
  <c r="A1229" i="12"/>
  <c r="H1228" i="12"/>
  <c r="B1228" i="12"/>
  <c r="A1228" i="12"/>
  <c r="H1227" i="12"/>
  <c r="B1227" i="12"/>
  <c r="A1227" i="12"/>
  <c r="H1226" i="12"/>
  <c r="B1226" i="12"/>
  <c r="A1226" i="12"/>
  <c r="H1225" i="12"/>
  <c r="B1225" i="12"/>
  <c r="A1225" i="12"/>
  <c r="B1224" i="12"/>
  <c r="A1224" i="12"/>
  <c r="H1223" i="12"/>
  <c r="B1223" i="12"/>
  <c r="A1223" i="12"/>
  <c r="H1222" i="12"/>
  <c r="B1222" i="12"/>
  <c r="A1222" i="12"/>
  <c r="H1221" i="12"/>
  <c r="B1221" i="12"/>
  <c r="A1221" i="12"/>
  <c r="H1220" i="12"/>
  <c r="B1220" i="12"/>
  <c r="A1220" i="12"/>
  <c r="H1219" i="12"/>
  <c r="B1219" i="12"/>
  <c r="A1219" i="12"/>
  <c r="H1218" i="12"/>
  <c r="B1218" i="12"/>
  <c r="A1218" i="12"/>
  <c r="H1217" i="12"/>
  <c r="B1217" i="12"/>
  <c r="A1217" i="12"/>
  <c r="B1216" i="12"/>
  <c r="A1216" i="12"/>
  <c r="H1215" i="12"/>
  <c r="B1215" i="12"/>
  <c r="A1215" i="12"/>
  <c r="H1214" i="12"/>
  <c r="B1214" i="12"/>
  <c r="A1214" i="12"/>
  <c r="H1213" i="12"/>
  <c r="B1213" i="12"/>
  <c r="A1213" i="12"/>
  <c r="H1212" i="12"/>
  <c r="B1212" i="12"/>
  <c r="A1212" i="12"/>
  <c r="H1211" i="12"/>
  <c r="B1211" i="12"/>
  <c r="A1211" i="12"/>
  <c r="B1210" i="12"/>
  <c r="A1210" i="12"/>
  <c r="H1209" i="12"/>
  <c r="B1209" i="12"/>
  <c r="A1209" i="12"/>
  <c r="H1208" i="12"/>
  <c r="B1208" i="12"/>
  <c r="A1208" i="12"/>
  <c r="H1207" i="12"/>
  <c r="B1207" i="12"/>
  <c r="A1207" i="12"/>
  <c r="H1206" i="12"/>
  <c r="B1206" i="12"/>
  <c r="A1206" i="12"/>
  <c r="H1205" i="12"/>
  <c r="B1205" i="12"/>
  <c r="A1205" i="12"/>
  <c r="H1204" i="12"/>
  <c r="B1204" i="12"/>
  <c r="A1204" i="12"/>
  <c r="H1203" i="12"/>
  <c r="B1203" i="12"/>
  <c r="A1203" i="12"/>
  <c r="B1202" i="12"/>
  <c r="A1202" i="12"/>
  <c r="H1201" i="12"/>
  <c r="B1201" i="12"/>
  <c r="A1201" i="12"/>
  <c r="H1200" i="12"/>
  <c r="B1200" i="12"/>
  <c r="A1200" i="12"/>
  <c r="H1199" i="12"/>
  <c r="B1199" i="12"/>
  <c r="A1199" i="12"/>
  <c r="H1198" i="12"/>
  <c r="B1198" i="12"/>
  <c r="A1198" i="12"/>
  <c r="H1197" i="12"/>
  <c r="B1197" i="12"/>
  <c r="A1197" i="12"/>
  <c r="B1195" i="12"/>
  <c r="A1195" i="12"/>
  <c r="B1194" i="12"/>
  <c r="A1194" i="12"/>
  <c r="B1193" i="12"/>
  <c r="A1193" i="12"/>
  <c r="B1192" i="12"/>
  <c r="A1192" i="12"/>
  <c r="B1191" i="12"/>
  <c r="A1191" i="12"/>
  <c r="H1190" i="12"/>
  <c r="B1190" i="12"/>
  <c r="A1190" i="12"/>
  <c r="H1189" i="12"/>
  <c r="B1189" i="12"/>
  <c r="A1189" i="12"/>
  <c r="H1188" i="12"/>
  <c r="B1188" i="12"/>
  <c r="A1188" i="12"/>
  <c r="B1187" i="12"/>
  <c r="A1187" i="12"/>
  <c r="H1186" i="12"/>
  <c r="B1186" i="12"/>
  <c r="A1186" i="12"/>
  <c r="H1185" i="12"/>
  <c r="B1185" i="12"/>
  <c r="A1185" i="12"/>
  <c r="H1184" i="12"/>
  <c r="B1184" i="12"/>
  <c r="A1184" i="12"/>
  <c r="B1183" i="12"/>
  <c r="A1183" i="12"/>
  <c r="H1182" i="12"/>
  <c r="B1182" i="12"/>
  <c r="A1182" i="12"/>
  <c r="H1181" i="12"/>
  <c r="B1181" i="12"/>
  <c r="A1181" i="12"/>
  <c r="H1180" i="12"/>
  <c r="B1180" i="12"/>
  <c r="A1180" i="12"/>
  <c r="B1179" i="12"/>
  <c r="A1179" i="12"/>
  <c r="B1178" i="12"/>
  <c r="A1178" i="12"/>
  <c r="H1177" i="12"/>
  <c r="B1177" i="12"/>
  <c r="A1177" i="12"/>
  <c r="H1176" i="12"/>
  <c r="B1176" i="12"/>
  <c r="A1176" i="12"/>
  <c r="H1175" i="12"/>
  <c r="B1175" i="12"/>
  <c r="A1175" i="12"/>
  <c r="H1174" i="12"/>
  <c r="B1174" i="12"/>
  <c r="A1174" i="12"/>
  <c r="H1173" i="12"/>
  <c r="B1173" i="12"/>
  <c r="A1173" i="12"/>
  <c r="B1172" i="12"/>
  <c r="A1172" i="12"/>
  <c r="H1171" i="12"/>
  <c r="B1171" i="12"/>
  <c r="A1171" i="12"/>
  <c r="H1170" i="12"/>
  <c r="B1170" i="12"/>
  <c r="A1170" i="12"/>
  <c r="H1169" i="12"/>
  <c r="B1169" i="12"/>
  <c r="A1169" i="12"/>
  <c r="H1168" i="12"/>
  <c r="B1168" i="12"/>
  <c r="A1168" i="12"/>
  <c r="B1167" i="12"/>
  <c r="A1167" i="12"/>
  <c r="H1166" i="12"/>
  <c r="B1166" i="12"/>
  <c r="A1166" i="12"/>
  <c r="H1165" i="12"/>
  <c r="B1165" i="12"/>
  <c r="A1165" i="12"/>
  <c r="H1164" i="12"/>
  <c r="B1164" i="12"/>
  <c r="A1164" i="12"/>
  <c r="H1163" i="12"/>
  <c r="B1163" i="12"/>
  <c r="A1163" i="12"/>
  <c r="B1162" i="12"/>
  <c r="A1162" i="12"/>
  <c r="H1161" i="12"/>
  <c r="B1161" i="12"/>
  <c r="A1161" i="12"/>
  <c r="H1160" i="12"/>
  <c r="B1160" i="12"/>
  <c r="A1160" i="12"/>
  <c r="H1159" i="12"/>
  <c r="B1159" i="12"/>
  <c r="A1159" i="12"/>
  <c r="H1158" i="12"/>
  <c r="B1158" i="12"/>
  <c r="A1158" i="12"/>
  <c r="B1157" i="12"/>
  <c r="A1157" i="12"/>
  <c r="H1156" i="12"/>
  <c r="B1156" i="12"/>
  <c r="A1156" i="12"/>
  <c r="H1155" i="12"/>
  <c r="B1155" i="12"/>
  <c r="A1155" i="12"/>
  <c r="H1154" i="12"/>
  <c r="B1154" i="12"/>
  <c r="A1154" i="12"/>
  <c r="B1153" i="12"/>
  <c r="A1153" i="12"/>
  <c r="H1152" i="12"/>
  <c r="B1152" i="12"/>
  <c r="A1152" i="12"/>
  <c r="B1151" i="12"/>
  <c r="A1151" i="12"/>
  <c r="H1150" i="12"/>
  <c r="B1150" i="12"/>
  <c r="A1150" i="12"/>
  <c r="H1149" i="12"/>
  <c r="B1149" i="12"/>
  <c r="A1149" i="12"/>
  <c r="H1148" i="12"/>
  <c r="B1148" i="12"/>
  <c r="A1148" i="12"/>
  <c r="H1147" i="12"/>
  <c r="B1147" i="12"/>
  <c r="A1147" i="12"/>
  <c r="H1146" i="12"/>
  <c r="B1146" i="12"/>
  <c r="A1146" i="12"/>
  <c r="H1145" i="12"/>
  <c r="B1145" i="12"/>
  <c r="A1145" i="12"/>
  <c r="H1144" i="12"/>
  <c r="B1144" i="12"/>
  <c r="A1144" i="12"/>
  <c r="H1143" i="12"/>
  <c r="B1143" i="12"/>
  <c r="A1143" i="12"/>
  <c r="H1142" i="12"/>
  <c r="B1142" i="12"/>
  <c r="A1142" i="12"/>
  <c r="B1141" i="12"/>
  <c r="A1141" i="12"/>
  <c r="H1140" i="12"/>
  <c r="B1140" i="12"/>
  <c r="A1140" i="12"/>
  <c r="H1139" i="12"/>
  <c r="B1139" i="12"/>
  <c r="A1139" i="12"/>
  <c r="H1138" i="12"/>
  <c r="B1138" i="12"/>
  <c r="A1138" i="12"/>
  <c r="B1137" i="12"/>
  <c r="A1137" i="12"/>
  <c r="B1136" i="12"/>
  <c r="A1136" i="12"/>
  <c r="B1135" i="12"/>
  <c r="A1135" i="12"/>
  <c r="B1134" i="12"/>
  <c r="A1134" i="12"/>
  <c r="B1133" i="12"/>
  <c r="A1133" i="12"/>
  <c r="B1132" i="12"/>
  <c r="A1132" i="12"/>
  <c r="B1131" i="12"/>
  <c r="A1131" i="12"/>
  <c r="B1130" i="12"/>
  <c r="A1130" i="12"/>
  <c r="B1129" i="12"/>
  <c r="A1129" i="12"/>
  <c r="B1128" i="12"/>
  <c r="A1128" i="12"/>
  <c r="B1127" i="12"/>
  <c r="A1127" i="12"/>
  <c r="B1126" i="12"/>
  <c r="A1126" i="12"/>
  <c r="B1125" i="12"/>
  <c r="A1125" i="12"/>
  <c r="B1124" i="12"/>
  <c r="A1124" i="12"/>
  <c r="B1123" i="12"/>
  <c r="A1123" i="12"/>
  <c r="B1122" i="12"/>
  <c r="A1122" i="12"/>
  <c r="B1121" i="12"/>
  <c r="A1121" i="12"/>
  <c r="B1120" i="12"/>
  <c r="A1120" i="12"/>
  <c r="B1119" i="12"/>
  <c r="A1119" i="12"/>
  <c r="B1118" i="12"/>
  <c r="A1118" i="12"/>
  <c r="B1117" i="12"/>
  <c r="A1117" i="12"/>
  <c r="B1116" i="12"/>
  <c r="A1116" i="12"/>
  <c r="B1115" i="12"/>
  <c r="A1115" i="12"/>
  <c r="B1114" i="12"/>
  <c r="A1114" i="12"/>
  <c r="B1113" i="12"/>
  <c r="A1113" i="12"/>
  <c r="B1112" i="12"/>
  <c r="A1112" i="12"/>
  <c r="B1111" i="12"/>
  <c r="A1111" i="12"/>
  <c r="B1110" i="12"/>
  <c r="A1110" i="12"/>
  <c r="B1109" i="12"/>
  <c r="A1109" i="12"/>
  <c r="B1108" i="12"/>
  <c r="A1108" i="12"/>
  <c r="B1107" i="12"/>
  <c r="A1107" i="12"/>
  <c r="B1106" i="12"/>
  <c r="A1106" i="12"/>
  <c r="B1105" i="12"/>
  <c r="A1105" i="12"/>
  <c r="B1104" i="12"/>
  <c r="A1104" i="12"/>
  <c r="B1103" i="12"/>
  <c r="A1103" i="12"/>
  <c r="B1102" i="12"/>
  <c r="A1102" i="12"/>
  <c r="B1101" i="12"/>
  <c r="A1101" i="12"/>
  <c r="B1100" i="12"/>
  <c r="A1100" i="12"/>
  <c r="B1099" i="12"/>
  <c r="A1099" i="12"/>
  <c r="B1098" i="12"/>
  <c r="A1098" i="12"/>
  <c r="B1097" i="12"/>
  <c r="A1097" i="12"/>
  <c r="B1096" i="12"/>
  <c r="A1096" i="12"/>
  <c r="B1095" i="12"/>
  <c r="A1095" i="12"/>
  <c r="B1094" i="12"/>
  <c r="A1094" i="12"/>
  <c r="B1093" i="12"/>
  <c r="A1093" i="12"/>
  <c r="B1092" i="12"/>
  <c r="A1092" i="12"/>
  <c r="H1091" i="12"/>
  <c r="B1091" i="12"/>
  <c r="A1091" i="12"/>
  <c r="H1090" i="12"/>
  <c r="B1090" i="12"/>
  <c r="A1090" i="12"/>
  <c r="H1089" i="12"/>
  <c r="B1089" i="12"/>
  <c r="A1089" i="12"/>
  <c r="H1088" i="12"/>
  <c r="B1088" i="12"/>
  <c r="A1088" i="12"/>
  <c r="H1087" i="12"/>
  <c r="B1087" i="12"/>
  <c r="A1087" i="12"/>
  <c r="B1086" i="12"/>
  <c r="A1086" i="12"/>
  <c r="H1085" i="12"/>
  <c r="B1085" i="12"/>
  <c r="A1085" i="12"/>
  <c r="H1084" i="12"/>
  <c r="B1084" i="12"/>
  <c r="A1084" i="12"/>
  <c r="H1083" i="12"/>
  <c r="B1083" i="12"/>
  <c r="A1083" i="12"/>
  <c r="H1082" i="12"/>
  <c r="B1082" i="12"/>
  <c r="A1082" i="12"/>
  <c r="B1081" i="12"/>
  <c r="A1081" i="12"/>
  <c r="H1080" i="12"/>
  <c r="B1080" i="12"/>
  <c r="A1080" i="12"/>
  <c r="H1079" i="12"/>
  <c r="B1079" i="12"/>
  <c r="A1079" i="12"/>
  <c r="H1078" i="12"/>
  <c r="B1078" i="12"/>
  <c r="A1078" i="12"/>
  <c r="H1077" i="12"/>
  <c r="B1077" i="12"/>
  <c r="A1077" i="12"/>
  <c r="B1076" i="12"/>
  <c r="A1076" i="12"/>
  <c r="H1075" i="12"/>
  <c r="B1075" i="12"/>
  <c r="A1075" i="12"/>
  <c r="H1074" i="12"/>
  <c r="B1074" i="12"/>
  <c r="A1074" i="12"/>
  <c r="H1073" i="12"/>
  <c r="B1073" i="12"/>
  <c r="A1073" i="12"/>
  <c r="H1072" i="12"/>
  <c r="B1072" i="12"/>
  <c r="A1072" i="12"/>
  <c r="B1071" i="12"/>
  <c r="A1071" i="12"/>
  <c r="H1070" i="12"/>
  <c r="B1070" i="12"/>
  <c r="A1070" i="12"/>
  <c r="H1069" i="12"/>
  <c r="B1069" i="12"/>
  <c r="A1069" i="12"/>
  <c r="H1068" i="12"/>
  <c r="B1068" i="12"/>
  <c r="A1068" i="12"/>
  <c r="B1067" i="12"/>
  <c r="A1067" i="12"/>
  <c r="H1066" i="12"/>
  <c r="B1066" i="12"/>
  <c r="A1066" i="12"/>
  <c r="B1065" i="12"/>
  <c r="A1065" i="12"/>
  <c r="H1064" i="12"/>
  <c r="B1064" i="12"/>
  <c r="A1064" i="12"/>
  <c r="H1063" i="12"/>
  <c r="B1063" i="12"/>
  <c r="A1063" i="12"/>
  <c r="H1062" i="12"/>
  <c r="B1062" i="12"/>
  <c r="A1062" i="12"/>
  <c r="H1061" i="12"/>
  <c r="B1061" i="12"/>
  <c r="A1061" i="12"/>
  <c r="H1060" i="12"/>
  <c r="B1060" i="12"/>
  <c r="A1060" i="12"/>
  <c r="H1059" i="12"/>
  <c r="B1059" i="12"/>
  <c r="A1059" i="12"/>
  <c r="H1058" i="12"/>
  <c r="B1058" i="12"/>
  <c r="A1058" i="12"/>
  <c r="H1057" i="12"/>
  <c r="B1057" i="12"/>
  <c r="A1057" i="12"/>
  <c r="H1056" i="12"/>
  <c r="B1056" i="12"/>
  <c r="A1056" i="12"/>
  <c r="B1055" i="12"/>
  <c r="A1055" i="12"/>
  <c r="H1054" i="12"/>
  <c r="B1054" i="12"/>
  <c r="A1054" i="12"/>
  <c r="H1053" i="12"/>
  <c r="B1053" i="12"/>
  <c r="A1053" i="12"/>
  <c r="H1052" i="12"/>
  <c r="B1052" i="12"/>
  <c r="A1052" i="12"/>
  <c r="B1051" i="12"/>
  <c r="A1051" i="12"/>
  <c r="B1050" i="12"/>
  <c r="A1050" i="12"/>
  <c r="B1049" i="12"/>
  <c r="A1049" i="12"/>
  <c r="H1048" i="12"/>
  <c r="B1048" i="12"/>
  <c r="A1048" i="12"/>
  <c r="H1047" i="12"/>
  <c r="B1047" i="12"/>
  <c r="A1047" i="12"/>
  <c r="H1046" i="12"/>
  <c r="B1046" i="12"/>
  <c r="A1046" i="12"/>
  <c r="H1045" i="12"/>
  <c r="B1045" i="12"/>
  <c r="A1045" i="12"/>
  <c r="H1044" i="12"/>
  <c r="B1044" i="12"/>
  <c r="A1044" i="12"/>
  <c r="B1043" i="12"/>
  <c r="A1043" i="12"/>
  <c r="H1042" i="12"/>
  <c r="B1042" i="12"/>
  <c r="A1042" i="12"/>
  <c r="H1041" i="12"/>
  <c r="B1041" i="12"/>
  <c r="A1041" i="12"/>
  <c r="H1040" i="12"/>
  <c r="B1040" i="12"/>
  <c r="A1040" i="12"/>
  <c r="H1039" i="12"/>
  <c r="B1039" i="12"/>
  <c r="A1039" i="12"/>
  <c r="B1038" i="12"/>
  <c r="A1038" i="12"/>
  <c r="H1037" i="12"/>
  <c r="B1037" i="12"/>
  <c r="A1037" i="12"/>
  <c r="H1036" i="12"/>
  <c r="B1036" i="12"/>
  <c r="A1036" i="12"/>
  <c r="H1035" i="12"/>
  <c r="B1035" i="12"/>
  <c r="A1035" i="12"/>
  <c r="H1034" i="12"/>
  <c r="B1034" i="12"/>
  <c r="A1034" i="12"/>
  <c r="B1033" i="12"/>
  <c r="A1033" i="12"/>
  <c r="H1032" i="12"/>
  <c r="B1032" i="12"/>
  <c r="A1032" i="12"/>
  <c r="H1031" i="12"/>
  <c r="B1031" i="12"/>
  <c r="A1031" i="12"/>
  <c r="H1030" i="12"/>
  <c r="B1030" i="12"/>
  <c r="A1030" i="12"/>
  <c r="H1029" i="12"/>
  <c r="B1029" i="12"/>
  <c r="A1029" i="12"/>
  <c r="B1028" i="12"/>
  <c r="A1028" i="12"/>
  <c r="H1027" i="12"/>
  <c r="B1027" i="12"/>
  <c r="A1027" i="12"/>
  <c r="H1026" i="12"/>
  <c r="B1026" i="12"/>
  <c r="A1026" i="12"/>
  <c r="H1025" i="12"/>
  <c r="B1025" i="12"/>
  <c r="A1025" i="12"/>
  <c r="B1024" i="12"/>
  <c r="A1024" i="12"/>
  <c r="H1023" i="12"/>
  <c r="B1023" i="12"/>
  <c r="A1023" i="12"/>
  <c r="B1022" i="12"/>
  <c r="A1022" i="12"/>
  <c r="H1021" i="12"/>
  <c r="B1021" i="12"/>
  <c r="A1021" i="12"/>
  <c r="H1020" i="12"/>
  <c r="B1020" i="12"/>
  <c r="A1020" i="12"/>
  <c r="H1019" i="12"/>
  <c r="B1019" i="12"/>
  <c r="A1019" i="12"/>
  <c r="H1018" i="12"/>
  <c r="B1018" i="12"/>
  <c r="A1018" i="12"/>
  <c r="H1017" i="12"/>
  <c r="B1017" i="12"/>
  <c r="A1017" i="12"/>
  <c r="H1016" i="12"/>
  <c r="B1016" i="12"/>
  <c r="A1016" i="12"/>
  <c r="H1015" i="12"/>
  <c r="B1015" i="12"/>
  <c r="A1015" i="12"/>
  <c r="H1014" i="12"/>
  <c r="B1014" i="12"/>
  <c r="A1014" i="12"/>
  <c r="H1013" i="12"/>
  <c r="B1013" i="12"/>
  <c r="A1013" i="12"/>
  <c r="B1012" i="12"/>
  <c r="A1012" i="12"/>
  <c r="H1011" i="12"/>
  <c r="B1011" i="12"/>
  <c r="A1011" i="12"/>
  <c r="H1010" i="12"/>
  <c r="B1010" i="12"/>
  <c r="A1010" i="12"/>
  <c r="H1009" i="12"/>
  <c r="B1009" i="12"/>
  <c r="A1009" i="12"/>
  <c r="B1008" i="12"/>
  <c r="A1008" i="12"/>
  <c r="B1007" i="12"/>
  <c r="A1007" i="12"/>
  <c r="B1006" i="12"/>
  <c r="A1006" i="12"/>
  <c r="B1005" i="12"/>
  <c r="A1005" i="12"/>
  <c r="B1004" i="12"/>
  <c r="A1004" i="12"/>
  <c r="B1003" i="12"/>
  <c r="A1003" i="12"/>
  <c r="B1002" i="12"/>
  <c r="A1002" i="12"/>
  <c r="B1001" i="12"/>
  <c r="A1001" i="12"/>
  <c r="B1000" i="12"/>
  <c r="A1000" i="12"/>
  <c r="B999" i="12"/>
  <c r="A999" i="12"/>
  <c r="B998" i="12"/>
  <c r="A998" i="12"/>
  <c r="B997" i="12"/>
  <c r="A997" i="12"/>
  <c r="B996" i="12"/>
  <c r="A996" i="12"/>
  <c r="B995" i="12"/>
  <c r="A995" i="12"/>
  <c r="B994" i="12"/>
  <c r="A994" i="12"/>
  <c r="B993" i="12"/>
  <c r="A993" i="12"/>
  <c r="B992" i="12"/>
  <c r="A992" i="12"/>
  <c r="B991" i="12"/>
  <c r="A991" i="12"/>
  <c r="B990" i="12"/>
  <c r="A990" i="12"/>
  <c r="B989" i="12"/>
  <c r="A989" i="12"/>
  <c r="B988" i="12"/>
  <c r="A988" i="12"/>
  <c r="B987" i="12"/>
  <c r="A987" i="12"/>
  <c r="B986" i="12"/>
  <c r="A986" i="12"/>
  <c r="B985" i="12"/>
  <c r="A985" i="12"/>
  <c r="B984" i="12"/>
  <c r="A984" i="12"/>
  <c r="B983" i="12"/>
  <c r="A983" i="12"/>
  <c r="B982" i="12"/>
  <c r="A982" i="12"/>
  <c r="B981" i="12"/>
  <c r="A981" i="12"/>
  <c r="B980" i="12"/>
  <c r="A980" i="12"/>
  <c r="B979" i="12"/>
  <c r="A979" i="12"/>
  <c r="B978" i="12"/>
  <c r="A978" i="12"/>
  <c r="B977" i="12"/>
  <c r="A977" i="12"/>
  <c r="B976" i="12"/>
  <c r="A976" i="12"/>
  <c r="B975" i="12"/>
  <c r="A975" i="12"/>
  <c r="B974" i="12"/>
  <c r="A974" i="12"/>
  <c r="H973" i="12"/>
  <c r="B973" i="12"/>
  <c r="A973" i="12"/>
  <c r="H972" i="12"/>
  <c r="B972" i="12"/>
  <c r="A972" i="12"/>
  <c r="H971" i="12"/>
  <c r="B971" i="12"/>
  <c r="A971" i="12"/>
  <c r="H970" i="12"/>
  <c r="B970" i="12"/>
  <c r="A970" i="12"/>
  <c r="B969" i="12"/>
  <c r="A969" i="12"/>
  <c r="H968" i="12"/>
  <c r="B968" i="12"/>
  <c r="A968" i="12"/>
  <c r="H967" i="12"/>
  <c r="B967" i="12"/>
  <c r="A967" i="12"/>
  <c r="H966" i="12"/>
  <c r="B966" i="12"/>
  <c r="A966" i="12"/>
  <c r="H965" i="12"/>
  <c r="B965" i="12"/>
  <c r="A965" i="12"/>
  <c r="B964" i="12"/>
  <c r="A964" i="12"/>
  <c r="H963" i="12"/>
  <c r="B963" i="12"/>
  <c r="A963" i="12"/>
  <c r="H962" i="12"/>
  <c r="B962" i="12"/>
  <c r="A962" i="12"/>
  <c r="H961" i="12"/>
  <c r="B961" i="12"/>
  <c r="A961" i="12"/>
  <c r="H960" i="12"/>
  <c r="B960" i="12"/>
  <c r="A960" i="12"/>
  <c r="H959" i="12"/>
  <c r="B959" i="12"/>
  <c r="A959" i="12"/>
  <c r="H958" i="12"/>
  <c r="B958" i="12"/>
  <c r="A958" i="12"/>
  <c r="H957" i="12"/>
  <c r="B957" i="12"/>
  <c r="A957" i="12"/>
  <c r="H956" i="12"/>
  <c r="B956" i="12"/>
  <c r="A956" i="12"/>
  <c r="B955" i="12"/>
  <c r="A955" i="12"/>
  <c r="H954" i="12"/>
  <c r="B954" i="12"/>
  <c r="A954" i="12"/>
  <c r="B953" i="12"/>
  <c r="A953" i="12"/>
  <c r="H952" i="12"/>
  <c r="B952" i="12"/>
  <c r="A952" i="12"/>
  <c r="H951" i="12"/>
  <c r="B951" i="12"/>
  <c r="A951" i="12"/>
  <c r="B950" i="12"/>
  <c r="A950" i="12"/>
  <c r="H949" i="12"/>
  <c r="B949" i="12"/>
  <c r="A949" i="12"/>
  <c r="H948" i="12"/>
  <c r="B948" i="12"/>
  <c r="A948" i="12"/>
  <c r="H947" i="12"/>
  <c r="B947" i="12"/>
  <c r="A947" i="12"/>
  <c r="H946" i="12"/>
  <c r="B946" i="12"/>
  <c r="A946" i="12"/>
  <c r="B945" i="12"/>
  <c r="A945" i="12"/>
  <c r="H944" i="12"/>
  <c r="B944" i="12"/>
  <c r="A944" i="12"/>
  <c r="B943" i="12"/>
  <c r="A943" i="12"/>
  <c r="B942" i="12"/>
  <c r="A942" i="12"/>
  <c r="H941" i="12"/>
  <c r="B941" i="12"/>
  <c r="A941" i="12"/>
  <c r="H940" i="12"/>
  <c r="B940" i="12"/>
  <c r="A940" i="12"/>
  <c r="H939" i="12"/>
  <c r="B939" i="12"/>
  <c r="A939" i="12"/>
  <c r="H938" i="12"/>
  <c r="B938" i="12"/>
  <c r="A938" i="12"/>
  <c r="B937" i="12"/>
  <c r="A937" i="12"/>
  <c r="H936" i="12"/>
  <c r="B936" i="12"/>
  <c r="A936" i="12"/>
  <c r="H935" i="12"/>
  <c r="B935" i="12"/>
  <c r="A935" i="12"/>
  <c r="H934" i="12"/>
  <c r="B934" i="12"/>
  <c r="A934" i="12"/>
  <c r="H933" i="12"/>
  <c r="B933" i="12"/>
  <c r="A933" i="12"/>
  <c r="B932" i="12"/>
  <c r="A932" i="12"/>
  <c r="H931" i="12"/>
  <c r="B931" i="12"/>
  <c r="A931" i="12"/>
  <c r="H930" i="12"/>
  <c r="B930" i="12"/>
  <c r="A930" i="12"/>
  <c r="H929" i="12"/>
  <c r="B929" i="12"/>
  <c r="A929" i="12"/>
  <c r="H928" i="12"/>
  <c r="B928" i="12"/>
  <c r="A928" i="12"/>
  <c r="H927" i="12"/>
  <c r="B927" i="12"/>
  <c r="A927" i="12"/>
  <c r="H926" i="12"/>
  <c r="B926" i="12"/>
  <c r="A926" i="12"/>
  <c r="H925" i="12"/>
  <c r="B925" i="12"/>
  <c r="A925" i="12"/>
  <c r="H924" i="12"/>
  <c r="B924" i="12"/>
  <c r="A924" i="12"/>
  <c r="B923" i="12"/>
  <c r="A923" i="12"/>
  <c r="H922" i="12"/>
  <c r="B922" i="12"/>
  <c r="A922" i="12"/>
  <c r="B921" i="12"/>
  <c r="A921" i="12"/>
  <c r="H920" i="12"/>
  <c r="B920" i="12"/>
  <c r="A920" i="12"/>
  <c r="H919" i="12"/>
  <c r="B919" i="12"/>
  <c r="A919" i="12"/>
  <c r="B918" i="12"/>
  <c r="A918" i="12"/>
  <c r="H917" i="12"/>
  <c r="B917" i="12"/>
  <c r="A917" i="12"/>
  <c r="H916" i="12"/>
  <c r="B916" i="12"/>
  <c r="A916" i="12"/>
  <c r="H915" i="12"/>
  <c r="B915" i="12"/>
  <c r="A915" i="12"/>
  <c r="H914" i="12"/>
  <c r="B914" i="12"/>
  <c r="A914" i="12"/>
  <c r="B913" i="12"/>
  <c r="A913" i="12"/>
  <c r="H912" i="12"/>
  <c r="B912" i="12"/>
  <c r="A912" i="12"/>
  <c r="B910" i="12"/>
  <c r="A910" i="12"/>
  <c r="B909" i="12"/>
  <c r="A909" i="12"/>
  <c r="B908" i="12"/>
  <c r="A908" i="12"/>
  <c r="B907" i="12"/>
  <c r="A907" i="12"/>
  <c r="B906" i="12"/>
  <c r="A906" i="12"/>
  <c r="B905" i="12"/>
  <c r="A905" i="12"/>
  <c r="B904" i="12"/>
  <c r="A904" i="12"/>
  <c r="B903" i="12"/>
  <c r="A903" i="12"/>
  <c r="B902" i="12"/>
  <c r="A902" i="12"/>
  <c r="B901" i="12"/>
  <c r="A901" i="12"/>
  <c r="B900" i="12"/>
  <c r="A900" i="12"/>
  <c r="B899" i="12"/>
  <c r="A899" i="12"/>
  <c r="B898" i="12"/>
  <c r="A898" i="12"/>
  <c r="B897" i="12"/>
  <c r="A897" i="12"/>
  <c r="B896" i="12"/>
  <c r="A896" i="12"/>
  <c r="B895" i="12"/>
  <c r="A895" i="12"/>
  <c r="B894" i="12"/>
  <c r="A894" i="12"/>
  <c r="B893" i="12"/>
  <c r="A893" i="12"/>
  <c r="B892" i="12"/>
  <c r="A892" i="12"/>
  <c r="B891" i="12"/>
  <c r="A891" i="12"/>
  <c r="B890" i="12"/>
  <c r="A890" i="12"/>
  <c r="B889" i="12"/>
  <c r="A889" i="12"/>
  <c r="B888" i="12"/>
  <c r="A888" i="12"/>
  <c r="B887" i="12"/>
  <c r="A887" i="12"/>
  <c r="B886" i="12"/>
  <c r="A886" i="12"/>
  <c r="B885" i="12"/>
  <c r="A885" i="12"/>
  <c r="B884" i="12"/>
  <c r="A884" i="12"/>
  <c r="B883" i="12"/>
  <c r="A883" i="12"/>
  <c r="B882" i="12"/>
  <c r="A882" i="12"/>
  <c r="B881" i="12"/>
  <c r="A881" i="12"/>
  <c r="B880" i="12"/>
  <c r="A880" i="12"/>
  <c r="B879" i="12"/>
  <c r="A879" i="12"/>
  <c r="B878" i="12"/>
  <c r="A878" i="12"/>
  <c r="B877" i="12"/>
  <c r="A877" i="12"/>
  <c r="B876" i="12"/>
  <c r="A876" i="12"/>
  <c r="B875" i="12"/>
  <c r="A875" i="12"/>
  <c r="B874" i="12"/>
  <c r="A874" i="12"/>
  <c r="B873" i="12"/>
  <c r="A873" i="12"/>
  <c r="B872" i="12"/>
  <c r="A872" i="12"/>
  <c r="B871" i="12"/>
  <c r="A871" i="12"/>
  <c r="B870" i="12"/>
  <c r="A870" i="12"/>
  <c r="B869" i="12"/>
  <c r="A869" i="12"/>
  <c r="B868" i="12"/>
  <c r="A868" i="12"/>
  <c r="B867" i="12"/>
  <c r="A867" i="12"/>
  <c r="B866" i="12"/>
  <c r="A866" i="12"/>
  <c r="B865" i="12"/>
  <c r="A865" i="12"/>
  <c r="B864" i="12"/>
  <c r="A864" i="12"/>
  <c r="B863" i="12"/>
  <c r="A863" i="12"/>
  <c r="B862" i="12"/>
  <c r="A862" i="12"/>
  <c r="B861" i="12"/>
  <c r="A861" i="12"/>
  <c r="B860" i="12"/>
  <c r="A860" i="12"/>
  <c r="B859" i="12"/>
  <c r="A859" i="12"/>
  <c r="B858" i="12"/>
  <c r="A858" i="12"/>
  <c r="B857" i="12"/>
  <c r="A857" i="12"/>
  <c r="B856" i="12"/>
  <c r="A856" i="12"/>
  <c r="B855" i="12"/>
  <c r="A855" i="12"/>
  <c r="B854" i="12"/>
  <c r="A854" i="12"/>
  <c r="B853" i="12"/>
  <c r="A853" i="12"/>
  <c r="B852" i="12"/>
  <c r="A852" i="12"/>
  <c r="B851" i="12"/>
  <c r="A851" i="12"/>
  <c r="B850" i="12"/>
  <c r="A850" i="12"/>
  <c r="H849" i="12"/>
  <c r="B849" i="12"/>
  <c r="A849" i="12"/>
  <c r="B848" i="12"/>
  <c r="A848" i="12"/>
  <c r="H847" i="12"/>
  <c r="B847" i="12"/>
  <c r="A847" i="12"/>
  <c r="H846" i="12"/>
  <c r="B846" i="12"/>
  <c r="A846" i="12"/>
  <c r="H845" i="12"/>
  <c r="B845" i="12"/>
  <c r="A845" i="12"/>
  <c r="H844" i="12"/>
  <c r="B844" i="12"/>
  <c r="A844" i="12"/>
  <c r="H843" i="12"/>
  <c r="B843" i="12"/>
  <c r="A843" i="12"/>
  <c r="B842" i="12"/>
  <c r="A842" i="12"/>
  <c r="H841" i="12"/>
  <c r="B841" i="12"/>
  <c r="A841" i="12"/>
  <c r="H840" i="12"/>
  <c r="B840" i="12"/>
  <c r="A840" i="12"/>
  <c r="H839" i="12"/>
  <c r="B839" i="12"/>
  <c r="A839" i="12"/>
  <c r="H838" i="12"/>
  <c r="B838" i="12"/>
  <c r="A838" i="12"/>
  <c r="B837" i="12"/>
  <c r="A837" i="12"/>
  <c r="B836" i="12"/>
  <c r="A836" i="12"/>
  <c r="H835" i="12"/>
  <c r="B835" i="12"/>
  <c r="A835" i="12"/>
  <c r="H834" i="12"/>
  <c r="B834" i="12"/>
  <c r="A834" i="12"/>
  <c r="H833" i="12"/>
  <c r="B833" i="12"/>
  <c r="A833" i="12"/>
  <c r="H832" i="12"/>
  <c r="B832" i="12"/>
  <c r="A832" i="12"/>
  <c r="H831" i="12"/>
  <c r="B831" i="12"/>
  <c r="A831" i="12"/>
  <c r="H830" i="12"/>
  <c r="B830" i="12"/>
  <c r="A830" i="12"/>
  <c r="B829" i="12"/>
  <c r="A829" i="12"/>
  <c r="H828" i="12"/>
  <c r="B828" i="12"/>
  <c r="A828" i="12"/>
  <c r="H827" i="12"/>
  <c r="B827" i="12"/>
  <c r="A827" i="12"/>
  <c r="H826" i="12"/>
  <c r="B826" i="12"/>
  <c r="A826" i="12"/>
  <c r="H825" i="12"/>
  <c r="B825" i="12"/>
  <c r="A825" i="12"/>
  <c r="H824" i="12"/>
  <c r="B824" i="12"/>
  <c r="A824" i="12"/>
  <c r="H823" i="12"/>
  <c r="B823" i="12"/>
  <c r="A823" i="12"/>
  <c r="H822" i="12"/>
  <c r="B822" i="12"/>
  <c r="A822" i="12"/>
  <c r="H821" i="12"/>
  <c r="B821" i="12"/>
  <c r="A821" i="12"/>
  <c r="B820" i="12"/>
  <c r="A820" i="12"/>
  <c r="H819" i="12"/>
  <c r="B819" i="12"/>
  <c r="A819" i="12"/>
  <c r="B818" i="12"/>
  <c r="A818" i="12"/>
  <c r="H817" i="12"/>
  <c r="B817" i="12"/>
  <c r="A817" i="12"/>
  <c r="H816" i="12"/>
  <c r="B816" i="12"/>
  <c r="A816" i="12"/>
  <c r="H815" i="12"/>
  <c r="B815" i="12"/>
  <c r="A815" i="12"/>
  <c r="H814" i="12"/>
  <c r="B814" i="12"/>
  <c r="A814" i="12"/>
  <c r="H813" i="12"/>
  <c r="B813" i="12"/>
  <c r="A813" i="12"/>
  <c r="B812" i="12"/>
  <c r="A812" i="12"/>
  <c r="H811" i="12"/>
  <c r="B811" i="12"/>
  <c r="A811" i="12"/>
  <c r="H810" i="12"/>
  <c r="B810" i="12"/>
  <c r="A810" i="12"/>
  <c r="H809" i="12"/>
  <c r="B809" i="12"/>
  <c r="A809" i="12"/>
  <c r="H808" i="12"/>
  <c r="B808" i="12"/>
  <c r="A808" i="12"/>
  <c r="B807" i="12"/>
  <c r="A807" i="12"/>
  <c r="B806" i="12"/>
  <c r="A806" i="12"/>
  <c r="H805" i="12"/>
  <c r="B805" i="12"/>
  <c r="A805" i="12"/>
  <c r="H804" i="12"/>
  <c r="B804" i="12"/>
  <c r="A804" i="12"/>
  <c r="H803" i="12"/>
  <c r="B803" i="12"/>
  <c r="A803" i="12"/>
  <c r="H802" i="12"/>
  <c r="B802" i="12"/>
  <c r="A802" i="12"/>
  <c r="H801" i="12"/>
  <c r="B801" i="12"/>
  <c r="A801" i="12"/>
  <c r="H800" i="12"/>
  <c r="B800" i="12"/>
  <c r="A800" i="12"/>
  <c r="B799" i="12"/>
  <c r="A799" i="12"/>
  <c r="H798" i="12"/>
  <c r="B798" i="12"/>
  <c r="A798" i="12"/>
  <c r="H797" i="12"/>
  <c r="B797" i="12"/>
  <c r="A797" i="12"/>
  <c r="H796" i="12"/>
  <c r="B796" i="12"/>
  <c r="A796" i="12"/>
  <c r="H795" i="12"/>
  <c r="B795" i="12"/>
  <c r="A795" i="12"/>
  <c r="H794" i="12"/>
  <c r="B794" i="12"/>
  <c r="A794" i="12"/>
  <c r="H793" i="12"/>
  <c r="B793" i="12"/>
  <c r="A793" i="12"/>
  <c r="H792" i="12"/>
  <c r="B792" i="12"/>
  <c r="A792" i="12"/>
  <c r="H791" i="12"/>
  <c r="B791" i="12"/>
  <c r="A791" i="12"/>
  <c r="B790" i="12"/>
  <c r="A790" i="12"/>
  <c r="B789" i="12"/>
  <c r="A789" i="12"/>
  <c r="B788" i="12"/>
  <c r="A788" i="12"/>
  <c r="B787" i="12"/>
  <c r="A787" i="12"/>
  <c r="B786" i="12"/>
  <c r="A786" i="12"/>
  <c r="B785" i="12"/>
  <c r="A785" i="12"/>
  <c r="B784" i="12"/>
  <c r="A784" i="12"/>
  <c r="B783" i="12"/>
  <c r="A783" i="12"/>
  <c r="B782" i="12"/>
  <c r="A782" i="12"/>
  <c r="B781" i="12"/>
  <c r="A781" i="12"/>
  <c r="B780" i="12"/>
  <c r="A780" i="12"/>
  <c r="B779" i="12"/>
  <c r="A779" i="12"/>
  <c r="B778" i="12"/>
  <c r="A778" i="12"/>
  <c r="B777" i="12"/>
  <c r="A777" i="12"/>
  <c r="B776" i="12"/>
  <c r="A776" i="12"/>
  <c r="B775" i="12"/>
  <c r="A775" i="12"/>
  <c r="B774" i="12"/>
  <c r="A774" i="12"/>
  <c r="B773" i="12"/>
  <c r="A773" i="12"/>
  <c r="B772" i="12"/>
  <c r="A772" i="12"/>
  <c r="B771" i="12"/>
  <c r="A771" i="12"/>
  <c r="B770" i="12"/>
  <c r="A770" i="12"/>
  <c r="B769" i="12"/>
  <c r="A769" i="12"/>
  <c r="B768" i="12"/>
  <c r="A768" i="12"/>
  <c r="B767" i="12"/>
  <c r="A767" i="12"/>
  <c r="B766" i="12"/>
  <c r="A766" i="12"/>
  <c r="B765" i="12"/>
  <c r="A765" i="12"/>
  <c r="B764" i="12"/>
  <c r="A764" i="12"/>
  <c r="B763" i="12"/>
  <c r="A763" i="12"/>
  <c r="B762" i="12"/>
  <c r="A762" i="12"/>
  <c r="B761" i="12"/>
  <c r="A761" i="12"/>
  <c r="B760" i="12"/>
  <c r="A760" i="12"/>
  <c r="H759" i="12"/>
  <c r="B759" i="12"/>
  <c r="A759" i="12"/>
  <c r="B758" i="12"/>
  <c r="A758" i="12"/>
  <c r="H757" i="12"/>
  <c r="B757" i="12"/>
  <c r="A757" i="12"/>
  <c r="H756" i="12"/>
  <c r="B756" i="12"/>
  <c r="A756" i="12"/>
  <c r="H755" i="12"/>
  <c r="B755" i="12"/>
  <c r="A755" i="12"/>
  <c r="H754" i="12"/>
  <c r="B754" i="12"/>
  <c r="A754" i="12"/>
  <c r="H753" i="12"/>
  <c r="B753" i="12"/>
  <c r="A753" i="12"/>
  <c r="B752" i="12"/>
  <c r="A752" i="12"/>
  <c r="H751" i="12"/>
  <c r="B751" i="12"/>
  <c r="A751" i="12"/>
  <c r="H750" i="12"/>
  <c r="B750" i="12"/>
  <c r="A750" i="12"/>
  <c r="H749" i="12"/>
  <c r="B749" i="12"/>
  <c r="A749" i="12"/>
  <c r="H748" i="12"/>
  <c r="B748" i="12"/>
  <c r="A748" i="12"/>
  <c r="B747" i="12"/>
  <c r="A747" i="12"/>
  <c r="B746" i="12"/>
  <c r="A746" i="12"/>
  <c r="H745" i="12"/>
  <c r="B745" i="12"/>
  <c r="A745" i="12"/>
  <c r="H744" i="12"/>
  <c r="B744" i="12"/>
  <c r="A744" i="12"/>
  <c r="H743" i="12"/>
  <c r="B743" i="12"/>
  <c r="A743" i="12"/>
  <c r="H742" i="12"/>
  <c r="B742" i="12"/>
  <c r="A742" i="12"/>
  <c r="H741" i="12"/>
  <c r="B741" i="12"/>
  <c r="A741" i="12"/>
  <c r="H740" i="12"/>
  <c r="B740" i="12"/>
  <c r="A740" i="12"/>
  <c r="B739" i="12"/>
  <c r="A739" i="12"/>
  <c r="H738" i="12"/>
  <c r="B738" i="12"/>
  <c r="A738" i="12"/>
  <c r="H737" i="12"/>
  <c r="B737" i="12"/>
  <c r="A737" i="12"/>
  <c r="H736" i="12"/>
  <c r="B736" i="12"/>
  <c r="A736" i="12"/>
  <c r="H735" i="12"/>
  <c r="B735" i="12"/>
  <c r="A735" i="12"/>
  <c r="H734" i="12"/>
  <c r="B734" i="12"/>
  <c r="A734" i="12"/>
  <c r="H733" i="12"/>
  <c r="B733" i="12"/>
  <c r="A733" i="12"/>
  <c r="H732" i="12"/>
  <c r="B732" i="12"/>
  <c r="A732" i="12"/>
  <c r="H731" i="12"/>
  <c r="B731" i="12"/>
  <c r="A731" i="12"/>
  <c r="B730" i="12"/>
  <c r="A730" i="12"/>
  <c r="H729" i="12"/>
  <c r="B729" i="12"/>
  <c r="A729" i="12"/>
  <c r="B728" i="12"/>
  <c r="A728" i="12"/>
  <c r="H727" i="12"/>
  <c r="B727" i="12"/>
  <c r="A727" i="12"/>
  <c r="H726" i="12"/>
  <c r="B726" i="12"/>
  <c r="A726" i="12"/>
  <c r="H725" i="12"/>
  <c r="B725" i="12"/>
  <c r="A725" i="12"/>
  <c r="H724" i="12"/>
  <c r="B724" i="12"/>
  <c r="A724" i="12"/>
  <c r="H723" i="12"/>
  <c r="B723" i="12"/>
  <c r="A723" i="12"/>
  <c r="H722" i="12"/>
  <c r="B722" i="12"/>
  <c r="A722" i="12"/>
  <c r="H721" i="12"/>
  <c r="B721" i="12"/>
  <c r="A721" i="12"/>
  <c r="H720" i="12"/>
  <c r="B720" i="12"/>
  <c r="A720" i="12"/>
  <c r="H719" i="12"/>
  <c r="B719" i="12"/>
  <c r="A719" i="12"/>
  <c r="H718" i="12"/>
  <c r="B718" i="12"/>
  <c r="A718" i="12"/>
  <c r="B717" i="12"/>
  <c r="A717" i="12"/>
  <c r="B716" i="12"/>
  <c r="A716" i="12"/>
  <c r="H715" i="12"/>
  <c r="B715" i="12"/>
  <c r="A715" i="12"/>
  <c r="H714" i="12"/>
  <c r="B714" i="12"/>
  <c r="A714" i="12"/>
  <c r="H713" i="12"/>
  <c r="B713" i="12"/>
  <c r="A713" i="12"/>
  <c r="H712" i="12"/>
  <c r="B712" i="12"/>
  <c r="A712" i="12"/>
  <c r="H711" i="12"/>
  <c r="B711" i="12"/>
  <c r="A711" i="12"/>
  <c r="H710" i="12"/>
  <c r="B710" i="12"/>
  <c r="A710" i="12"/>
  <c r="B709" i="12"/>
  <c r="A709" i="12"/>
  <c r="H708" i="12"/>
  <c r="B708" i="12"/>
  <c r="A708" i="12"/>
  <c r="H707" i="12"/>
  <c r="B707" i="12"/>
  <c r="A707" i="12"/>
  <c r="H706" i="12"/>
  <c r="B706" i="12"/>
  <c r="A706" i="12"/>
  <c r="H705" i="12"/>
  <c r="B705" i="12"/>
  <c r="A705" i="12"/>
  <c r="H704" i="12"/>
  <c r="B704" i="12"/>
  <c r="A704" i="12"/>
  <c r="H703" i="12"/>
  <c r="B703" i="12"/>
  <c r="A703" i="12"/>
  <c r="H702" i="12"/>
  <c r="B702" i="12"/>
  <c r="A702" i="12"/>
  <c r="H701" i="12"/>
  <c r="B701" i="12"/>
  <c r="A701" i="12"/>
  <c r="B700" i="12"/>
  <c r="A700" i="12"/>
  <c r="H699" i="12"/>
  <c r="B699" i="12"/>
  <c r="A699" i="12"/>
  <c r="B698" i="12"/>
  <c r="A698" i="12"/>
  <c r="H697" i="12"/>
  <c r="B697" i="12"/>
  <c r="A697" i="12"/>
  <c r="H696" i="12"/>
  <c r="B696" i="12"/>
  <c r="A696" i="12"/>
  <c r="H695" i="12"/>
  <c r="B695" i="12"/>
  <c r="A695" i="12"/>
  <c r="H694" i="12"/>
  <c r="B694" i="12"/>
  <c r="A694" i="12"/>
  <c r="H693" i="12"/>
  <c r="B693" i="12"/>
  <c r="A693" i="12"/>
  <c r="B692" i="12"/>
  <c r="A692" i="12"/>
  <c r="H691" i="12"/>
  <c r="B691" i="12"/>
  <c r="A691" i="12"/>
  <c r="H690" i="12"/>
  <c r="B690" i="12"/>
  <c r="A690" i="12"/>
  <c r="H689" i="12"/>
  <c r="B689" i="12"/>
  <c r="A689" i="12"/>
  <c r="H688" i="12"/>
  <c r="B688" i="12"/>
  <c r="A688" i="12"/>
  <c r="B687" i="12"/>
  <c r="A687" i="12"/>
  <c r="B686" i="12"/>
  <c r="A686" i="12"/>
  <c r="H685" i="12"/>
  <c r="B685" i="12"/>
  <c r="A685" i="12"/>
  <c r="H684" i="12"/>
  <c r="B684" i="12"/>
  <c r="A684" i="12"/>
  <c r="H683" i="12"/>
  <c r="B683" i="12"/>
  <c r="A683" i="12"/>
  <c r="H682" i="12"/>
  <c r="B682" i="12"/>
  <c r="A682" i="12"/>
  <c r="H681" i="12"/>
  <c r="B681" i="12"/>
  <c r="A681" i="12"/>
  <c r="H680" i="12"/>
  <c r="B680" i="12"/>
  <c r="A680" i="12"/>
  <c r="B679" i="12"/>
  <c r="A679" i="12"/>
  <c r="H678" i="12"/>
  <c r="B678" i="12"/>
  <c r="A678" i="12"/>
  <c r="H677" i="12"/>
  <c r="B677" i="12"/>
  <c r="A677" i="12"/>
  <c r="H676" i="12"/>
  <c r="B676" i="12"/>
  <c r="A676" i="12"/>
  <c r="H675" i="12"/>
  <c r="B675" i="12"/>
  <c r="A675" i="12"/>
  <c r="H674" i="12"/>
  <c r="B674" i="12"/>
  <c r="A674" i="12"/>
  <c r="H673" i="12"/>
  <c r="B673" i="12"/>
  <c r="A673" i="12"/>
  <c r="H672" i="12"/>
  <c r="B672" i="12"/>
  <c r="A672" i="12"/>
  <c r="H671" i="12"/>
  <c r="B671" i="12"/>
  <c r="A671" i="12"/>
  <c r="B670" i="12"/>
  <c r="A670" i="12"/>
  <c r="B669" i="12"/>
  <c r="A669" i="12"/>
  <c r="B668" i="12"/>
  <c r="A668" i="12"/>
  <c r="B667" i="12"/>
  <c r="A667" i="12"/>
  <c r="B666" i="12"/>
  <c r="A666" i="12"/>
  <c r="B665" i="12"/>
  <c r="A665" i="12"/>
  <c r="B664" i="12"/>
  <c r="A664" i="12"/>
  <c r="B663" i="12"/>
  <c r="A663" i="12"/>
  <c r="B662" i="12"/>
  <c r="A662" i="12"/>
  <c r="B661" i="12"/>
  <c r="A661" i="12"/>
  <c r="B660" i="12"/>
  <c r="A660" i="12"/>
  <c r="B659" i="12"/>
  <c r="A659" i="12"/>
  <c r="B658" i="12"/>
  <c r="A658" i="12"/>
  <c r="B657" i="12"/>
  <c r="A657" i="12"/>
  <c r="B656" i="12"/>
  <c r="A656" i="12"/>
  <c r="B655" i="12"/>
  <c r="A655" i="12"/>
  <c r="B654" i="12"/>
  <c r="A654" i="12"/>
  <c r="B653" i="12"/>
  <c r="A653" i="12"/>
  <c r="B652" i="12"/>
  <c r="A652" i="12"/>
  <c r="B651" i="12"/>
  <c r="A651" i="12"/>
  <c r="B650" i="12"/>
  <c r="A650" i="12"/>
  <c r="B649" i="12"/>
  <c r="A649" i="12"/>
  <c r="B648" i="12"/>
  <c r="A648" i="12"/>
  <c r="H647" i="12"/>
  <c r="B647" i="12"/>
  <c r="A647" i="12"/>
  <c r="B646" i="12"/>
  <c r="A646" i="12"/>
  <c r="B645" i="12"/>
  <c r="A645" i="12"/>
  <c r="B644" i="12"/>
  <c r="A644" i="12"/>
  <c r="B643" i="12"/>
  <c r="A643" i="12"/>
  <c r="B642" i="12"/>
  <c r="A642" i="12"/>
  <c r="B641" i="12"/>
  <c r="A641" i="12"/>
  <c r="B640" i="12"/>
  <c r="A640" i="12"/>
  <c r="H639" i="12"/>
  <c r="B639" i="12"/>
  <c r="A639" i="12"/>
  <c r="B638" i="12"/>
  <c r="A638" i="12"/>
  <c r="H637" i="12"/>
  <c r="B637" i="12"/>
  <c r="A637" i="12"/>
  <c r="H636" i="12"/>
  <c r="B636" i="12"/>
  <c r="A636" i="12"/>
  <c r="H635" i="12"/>
  <c r="B635" i="12"/>
  <c r="A635" i="12"/>
  <c r="H634" i="12"/>
  <c r="B634" i="12"/>
  <c r="A634" i="12"/>
  <c r="H633" i="12"/>
  <c r="B633" i="12"/>
  <c r="A633" i="12"/>
  <c r="B632" i="12"/>
  <c r="A632" i="12"/>
  <c r="H631" i="12"/>
  <c r="B631" i="12"/>
  <c r="A631" i="12"/>
  <c r="H630" i="12"/>
  <c r="B630" i="12"/>
  <c r="A630" i="12"/>
  <c r="H629" i="12"/>
  <c r="B629" i="12"/>
  <c r="A629" i="12"/>
  <c r="H628" i="12"/>
  <c r="B628" i="12"/>
  <c r="A628" i="12"/>
  <c r="B627" i="12"/>
  <c r="A627" i="12"/>
  <c r="B626" i="12"/>
  <c r="A626" i="12"/>
  <c r="H625" i="12"/>
  <c r="B625" i="12"/>
  <c r="A625" i="12"/>
  <c r="H624" i="12"/>
  <c r="B624" i="12"/>
  <c r="A624" i="12"/>
  <c r="H623" i="12"/>
  <c r="B623" i="12"/>
  <c r="A623" i="12"/>
  <c r="H622" i="12"/>
  <c r="B622" i="12"/>
  <c r="A622" i="12"/>
  <c r="H621" i="12"/>
  <c r="B621" i="12"/>
  <c r="A621" i="12"/>
  <c r="H620" i="12"/>
  <c r="B620" i="12"/>
  <c r="A620" i="12"/>
  <c r="B619" i="12"/>
  <c r="A619" i="12"/>
  <c r="H618" i="12"/>
  <c r="B618" i="12"/>
  <c r="A618" i="12"/>
  <c r="H617" i="12"/>
  <c r="B617" i="12"/>
  <c r="A617" i="12"/>
  <c r="H616" i="12"/>
  <c r="B616" i="12"/>
  <c r="A616" i="12"/>
  <c r="H615" i="12"/>
  <c r="B615" i="12"/>
  <c r="A615" i="12"/>
  <c r="H614" i="12"/>
  <c r="B614" i="12"/>
  <c r="A614" i="12"/>
  <c r="H613" i="12"/>
  <c r="B613" i="12"/>
  <c r="A613" i="12"/>
  <c r="H612" i="12"/>
  <c r="B612" i="12"/>
  <c r="A612" i="12"/>
  <c r="H611" i="12"/>
  <c r="B611" i="12"/>
  <c r="A611" i="12"/>
  <c r="B610" i="12"/>
  <c r="A610" i="12"/>
  <c r="H609" i="12"/>
  <c r="B609" i="12"/>
  <c r="A609" i="12"/>
  <c r="B608" i="12"/>
  <c r="A608" i="12"/>
  <c r="H607" i="12"/>
  <c r="B607" i="12"/>
  <c r="A607" i="12"/>
  <c r="H606" i="12"/>
  <c r="B606" i="12"/>
  <c r="A606" i="12"/>
  <c r="H605" i="12"/>
  <c r="B605" i="12"/>
  <c r="A605" i="12"/>
  <c r="H604" i="12"/>
  <c r="B604" i="12"/>
  <c r="A604" i="12"/>
  <c r="H603" i="12"/>
  <c r="B603" i="12"/>
  <c r="A603" i="12"/>
  <c r="B602" i="12"/>
  <c r="A602" i="12"/>
  <c r="H601" i="12"/>
  <c r="B601" i="12"/>
  <c r="A601" i="12"/>
  <c r="H600" i="12"/>
  <c r="B600" i="12"/>
  <c r="A600" i="12"/>
  <c r="H599" i="12"/>
  <c r="B599" i="12"/>
  <c r="A599" i="12"/>
  <c r="H598" i="12"/>
  <c r="B598" i="12"/>
  <c r="A598" i="12"/>
  <c r="B597" i="12"/>
  <c r="A597" i="12"/>
  <c r="B596" i="12"/>
  <c r="A596" i="12"/>
  <c r="H595" i="12"/>
  <c r="B595" i="12"/>
  <c r="A595" i="12"/>
  <c r="H594" i="12"/>
  <c r="B594" i="12"/>
  <c r="A594" i="12"/>
  <c r="H593" i="12"/>
  <c r="B593" i="12"/>
  <c r="A593" i="12"/>
  <c r="H592" i="12"/>
  <c r="B592" i="12"/>
  <c r="A592" i="12"/>
  <c r="H591" i="12"/>
  <c r="B591" i="12"/>
  <c r="A591" i="12"/>
  <c r="H590" i="12"/>
  <c r="B590" i="12"/>
  <c r="A590" i="12"/>
  <c r="B589" i="12"/>
  <c r="A589" i="12"/>
  <c r="H588" i="12"/>
  <c r="B588" i="12"/>
  <c r="A588" i="12"/>
  <c r="H587" i="12"/>
  <c r="B587" i="12"/>
  <c r="A587" i="12"/>
  <c r="H586" i="12"/>
  <c r="B586" i="12"/>
  <c r="A586" i="12"/>
  <c r="H585" i="12"/>
  <c r="B585" i="12"/>
  <c r="A585" i="12"/>
  <c r="H584" i="12"/>
  <c r="B584" i="12"/>
  <c r="A584" i="12"/>
  <c r="H583" i="12"/>
  <c r="B583" i="12"/>
  <c r="A583" i="12"/>
  <c r="H582" i="12"/>
  <c r="B582" i="12"/>
  <c r="A582" i="12"/>
  <c r="H581" i="12"/>
  <c r="B581" i="12"/>
  <c r="A581" i="12"/>
  <c r="B580" i="12"/>
  <c r="A580" i="12"/>
  <c r="H579" i="12"/>
  <c r="B579" i="12"/>
  <c r="A579" i="12"/>
  <c r="B578" i="12"/>
  <c r="A578" i="12"/>
  <c r="H577" i="12"/>
  <c r="B577" i="12"/>
  <c r="A577" i="12"/>
  <c r="B576" i="12"/>
  <c r="A576" i="12"/>
  <c r="B575" i="12"/>
  <c r="A575" i="12"/>
  <c r="B574" i="12"/>
  <c r="A574" i="12"/>
  <c r="B573" i="12"/>
  <c r="A573" i="12"/>
  <c r="B572" i="12"/>
  <c r="A572" i="12"/>
  <c r="B571" i="12"/>
  <c r="A571" i="12"/>
  <c r="B570" i="12"/>
  <c r="A570" i="12"/>
  <c r="B569" i="12"/>
  <c r="A569" i="12"/>
  <c r="B568" i="12"/>
  <c r="A568" i="12"/>
  <c r="B567" i="12"/>
  <c r="A567" i="12"/>
  <c r="B566" i="12"/>
  <c r="A566" i="12"/>
  <c r="B565" i="12"/>
  <c r="A565" i="12"/>
  <c r="B564" i="12"/>
  <c r="A564" i="12"/>
  <c r="B563" i="12"/>
  <c r="A563" i="12"/>
  <c r="B562" i="12"/>
  <c r="A562" i="12"/>
  <c r="H561" i="12"/>
  <c r="B561" i="12"/>
  <c r="A561" i="12"/>
  <c r="B560" i="12"/>
  <c r="A560" i="12"/>
  <c r="B559" i="12"/>
  <c r="A559" i="12"/>
  <c r="B558" i="12"/>
  <c r="A558" i="12"/>
  <c r="B557" i="12"/>
  <c r="A557" i="12"/>
  <c r="B556" i="12"/>
  <c r="A556" i="12"/>
  <c r="B555" i="12"/>
  <c r="A555" i="12"/>
  <c r="B554" i="12"/>
  <c r="A554" i="12"/>
  <c r="B553" i="12"/>
  <c r="A553" i="12"/>
  <c r="H552" i="12"/>
  <c r="B552" i="12"/>
  <c r="A552" i="12"/>
  <c r="B551" i="12"/>
  <c r="A551" i="12"/>
  <c r="B550" i="12"/>
  <c r="A550" i="12"/>
  <c r="H549" i="12"/>
  <c r="B549" i="12"/>
  <c r="A549" i="12"/>
  <c r="B548" i="12"/>
  <c r="A548" i="12"/>
  <c r="H547" i="12"/>
  <c r="B547" i="12"/>
  <c r="A547" i="12"/>
  <c r="H546" i="12"/>
  <c r="B546" i="12"/>
  <c r="A546" i="12"/>
  <c r="H545" i="12"/>
  <c r="B545" i="12"/>
  <c r="A545" i="12"/>
  <c r="H544" i="12"/>
  <c r="B544" i="12"/>
  <c r="A544" i="12"/>
  <c r="H543" i="12"/>
  <c r="B543" i="12"/>
  <c r="A543" i="12"/>
  <c r="B542" i="12"/>
  <c r="A542" i="12"/>
  <c r="H541" i="12"/>
  <c r="B541" i="12"/>
  <c r="A541" i="12"/>
  <c r="H540" i="12"/>
  <c r="B540" i="12"/>
  <c r="A540" i="12"/>
  <c r="H539" i="12"/>
  <c r="B539" i="12"/>
  <c r="A539" i="12"/>
  <c r="H538" i="12"/>
  <c r="B538" i="12"/>
  <c r="A538" i="12"/>
  <c r="B537" i="12"/>
  <c r="A537" i="12"/>
  <c r="B536" i="12"/>
  <c r="A536" i="12"/>
  <c r="H535" i="12"/>
  <c r="B535" i="12"/>
  <c r="A535" i="12"/>
  <c r="H534" i="12"/>
  <c r="B534" i="12"/>
  <c r="A534" i="12"/>
  <c r="H533" i="12"/>
  <c r="B533" i="12"/>
  <c r="A533" i="12"/>
  <c r="H532" i="12"/>
  <c r="B532" i="12"/>
  <c r="A532" i="12"/>
  <c r="H531" i="12"/>
  <c r="B531" i="12"/>
  <c r="A531" i="12"/>
  <c r="H530" i="12"/>
  <c r="B530" i="12"/>
  <c r="A530" i="12"/>
  <c r="B529" i="12"/>
  <c r="A529" i="12"/>
  <c r="H528" i="12"/>
  <c r="B528" i="12"/>
  <c r="A528" i="12"/>
  <c r="H527" i="12"/>
  <c r="B527" i="12"/>
  <c r="A527" i="12"/>
  <c r="H526" i="12"/>
  <c r="B526" i="12"/>
  <c r="A526" i="12"/>
  <c r="H525" i="12"/>
  <c r="B525" i="12"/>
  <c r="A525" i="12"/>
  <c r="H524" i="12"/>
  <c r="B524" i="12"/>
  <c r="A524" i="12"/>
  <c r="H523" i="12"/>
  <c r="B523" i="12"/>
  <c r="A523" i="12"/>
  <c r="H522" i="12"/>
  <c r="B522" i="12"/>
  <c r="A522" i="12"/>
  <c r="H521" i="12"/>
  <c r="B521" i="12"/>
  <c r="A521" i="12"/>
  <c r="B520" i="12"/>
  <c r="A520" i="12"/>
  <c r="H519" i="12"/>
  <c r="B519" i="12"/>
  <c r="A519" i="12"/>
  <c r="B518" i="12"/>
  <c r="A518" i="12"/>
  <c r="H517" i="12"/>
  <c r="B517" i="12"/>
  <c r="A517" i="12"/>
  <c r="H516" i="12"/>
  <c r="B516" i="12"/>
  <c r="A516" i="12"/>
  <c r="H515" i="12"/>
  <c r="B515" i="12"/>
  <c r="A515" i="12"/>
  <c r="H514" i="12"/>
  <c r="B514" i="12"/>
  <c r="A514" i="12"/>
  <c r="H513" i="12"/>
  <c r="B513" i="12"/>
  <c r="A513" i="12"/>
  <c r="B512" i="12"/>
  <c r="A512" i="12"/>
  <c r="H511" i="12"/>
  <c r="B511" i="12"/>
  <c r="A511" i="12"/>
  <c r="H510" i="12"/>
  <c r="B510" i="12"/>
  <c r="A510" i="12"/>
  <c r="H509" i="12"/>
  <c r="B509" i="12"/>
  <c r="A509" i="12"/>
  <c r="H508" i="12"/>
  <c r="B508" i="12"/>
  <c r="A508" i="12"/>
  <c r="B507" i="12"/>
  <c r="A507" i="12"/>
  <c r="B506" i="12"/>
  <c r="A506" i="12"/>
  <c r="H505" i="12"/>
  <c r="B505" i="12"/>
  <c r="A505" i="12"/>
  <c r="H504" i="12"/>
  <c r="B504" i="12"/>
  <c r="A504" i="12"/>
  <c r="H503" i="12"/>
  <c r="B503" i="12"/>
  <c r="A503" i="12"/>
  <c r="H502" i="12"/>
  <c r="B502" i="12"/>
  <c r="A502" i="12"/>
  <c r="H501" i="12"/>
  <c r="B501" i="12"/>
  <c r="A501" i="12"/>
  <c r="H500" i="12"/>
  <c r="B500" i="12"/>
  <c r="A500" i="12"/>
  <c r="H499" i="12"/>
  <c r="B499" i="12"/>
  <c r="A499" i="12"/>
  <c r="H498" i="12"/>
  <c r="B498" i="12"/>
  <c r="A498" i="12"/>
  <c r="H497" i="12"/>
  <c r="B497" i="12"/>
  <c r="A497" i="12"/>
  <c r="H496" i="12"/>
  <c r="B496" i="12"/>
  <c r="A496" i="12"/>
  <c r="H495" i="12"/>
  <c r="B495" i="12"/>
  <c r="A495" i="12"/>
  <c r="H494" i="12"/>
  <c r="B494" i="12"/>
  <c r="A494" i="12"/>
  <c r="H493" i="12"/>
  <c r="B493" i="12"/>
  <c r="A493" i="12"/>
  <c r="H492" i="12"/>
  <c r="B492" i="12"/>
  <c r="A492" i="12"/>
  <c r="H491" i="12"/>
  <c r="B491" i="12"/>
  <c r="A491" i="12"/>
  <c r="B490" i="12"/>
  <c r="A490" i="12"/>
  <c r="H489" i="12"/>
  <c r="B489" i="12"/>
  <c r="A489" i="12"/>
  <c r="B488" i="12"/>
  <c r="A488" i="12"/>
  <c r="H487" i="12"/>
  <c r="B487" i="12"/>
  <c r="A487" i="12"/>
  <c r="H486" i="12"/>
  <c r="B486" i="12"/>
  <c r="A486" i="12"/>
  <c r="H485" i="12"/>
  <c r="B485" i="12"/>
  <c r="A485" i="12"/>
  <c r="H484" i="12"/>
  <c r="B484" i="12"/>
  <c r="A484" i="12"/>
  <c r="H483" i="12"/>
  <c r="B483" i="12"/>
  <c r="A483" i="12"/>
  <c r="B482" i="12"/>
  <c r="A482" i="12"/>
  <c r="H481" i="12"/>
  <c r="B481" i="12"/>
  <c r="A481" i="12"/>
  <c r="H480" i="12"/>
  <c r="B480" i="12"/>
  <c r="A480" i="12"/>
  <c r="H479" i="12"/>
  <c r="B479" i="12"/>
  <c r="A479" i="12"/>
  <c r="H478" i="12"/>
  <c r="B478" i="12"/>
  <c r="A478" i="12"/>
  <c r="B477" i="12"/>
  <c r="A477" i="12"/>
  <c r="B476" i="12"/>
  <c r="A476" i="12"/>
  <c r="H475" i="12"/>
  <c r="B475" i="12"/>
  <c r="A475" i="12"/>
  <c r="H474" i="12"/>
  <c r="B474" i="12"/>
  <c r="A474" i="12"/>
  <c r="H473" i="12"/>
  <c r="B473" i="12"/>
  <c r="A473" i="12"/>
  <c r="H472" i="12"/>
  <c r="B472" i="12"/>
  <c r="A472" i="12"/>
  <c r="H471" i="12"/>
  <c r="B471" i="12"/>
  <c r="A471" i="12"/>
  <c r="H470" i="12"/>
  <c r="B470" i="12"/>
  <c r="A470" i="12"/>
  <c r="B469" i="12"/>
  <c r="A469" i="12"/>
  <c r="H468" i="12"/>
  <c r="B468" i="12"/>
  <c r="A468" i="12"/>
  <c r="H467" i="12"/>
  <c r="B467" i="12"/>
  <c r="A467" i="12"/>
  <c r="H466" i="12"/>
  <c r="B466" i="12"/>
  <c r="A466" i="12"/>
  <c r="H465" i="12"/>
  <c r="B465" i="12"/>
  <c r="A465" i="12"/>
  <c r="H464" i="12"/>
  <c r="B464" i="12"/>
  <c r="A464" i="12"/>
  <c r="H463" i="12"/>
  <c r="B463" i="12"/>
  <c r="A463" i="12"/>
  <c r="H462" i="12"/>
  <c r="B462" i="12"/>
  <c r="A462" i="12"/>
  <c r="H461" i="12"/>
  <c r="B461" i="12"/>
  <c r="A461" i="12"/>
  <c r="B459" i="12"/>
  <c r="A459" i="12"/>
  <c r="H458" i="12"/>
  <c r="B458" i="12"/>
  <c r="A458" i="12"/>
  <c r="H457" i="12"/>
  <c r="B457" i="12"/>
  <c r="A457" i="12"/>
  <c r="B456" i="12"/>
  <c r="A456" i="12"/>
  <c r="H455" i="12"/>
  <c r="B455" i="12"/>
  <c r="A455" i="12"/>
  <c r="H454" i="12"/>
  <c r="B454" i="12"/>
  <c r="A454" i="12"/>
  <c r="H453" i="12"/>
  <c r="B453" i="12"/>
  <c r="A453" i="12"/>
  <c r="H452" i="12"/>
  <c r="B452" i="12"/>
  <c r="A452" i="12"/>
  <c r="B451" i="12"/>
  <c r="A451" i="12"/>
  <c r="H450" i="12"/>
  <c r="B450" i="12"/>
  <c r="A450" i="12"/>
  <c r="H449" i="12"/>
  <c r="B449" i="12"/>
  <c r="A449" i="12"/>
  <c r="B448" i="12"/>
  <c r="A448" i="12"/>
  <c r="H447" i="12"/>
  <c r="B447" i="12"/>
  <c r="A447" i="12"/>
  <c r="H446" i="12"/>
  <c r="B446" i="12"/>
  <c r="A446" i="12"/>
  <c r="H445" i="12"/>
  <c r="B445" i="12"/>
  <c r="A445" i="12"/>
  <c r="B444" i="12"/>
  <c r="A444" i="12"/>
  <c r="H443" i="12"/>
  <c r="B443" i="12"/>
  <c r="A443" i="12"/>
  <c r="B442" i="12"/>
  <c r="A442" i="12"/>
  <c r="H441" i="12"/>
  <c r="B441" i="12"/>
  <c r="A441" i="12"/>
  <c r="H440" i="12"/>
  <c r="B440" i="12"/>
  <c r="A440" i="12"/>
  <c r="B439" i="12"/>
  <c r="A439" i="12"/>
  <c r="B438" i="12"/>
  <c r="A438" i="12"/>
  <c r="B437" i="12"/>
  <c r="A437" i="12"/>
  <c r="B436" i="12"/>
  <c r="A436" i="12"/>
  <c r="B435" i="12"/>
  <c r="A435" i="12"/>
  <c r="B434" i="12"/>
  <c r="A434" i="12"/>
  <c r="B433" i="12"/>
  <c r="A433" i="12"/>
  <c r="B432" i="12"/>
  <c r="A432" i="12"/>
  <c r="B431" i="12"/>
  <c r="A431" i="12"/>
  <c r="H430" i="12"/>
  <c r="B430" i="12"/>
  <c r="A430" i="12"/>
  <c r="B429" i="12"/>
  <c r="A429" i="12"/>
  <c r="B428" i="12"/>
  <c r="A428" i="12"/>
  <c r="B427" i="12"/>
  <c r="A427" i="12"/>
  <c r="B426" i="12"/>
  <c r="A426" i="12"/>
  <c r="B425" i="12"/>
  <c r="A425" i="12"/>
  <c r="B424" i="12"/>
  <c r="A424" i="12"/>
  <c r="B423" i="12"/>
  <c r="A423" i="12"/>
  <c r="B422" i="12"/>
  <c r="A422" i="12"/>
  <c r="B421" i="12"/>
  <c r="A421" i="12"/>
  <c r="B420" i="12"/>
  <c r="A420" i="12"/>
  <c r="B419" i="12"/>
  <c r="A419" i="12"/>
  <c r="H418" i="12"/>
  <c r="B418" i="12"/>
  <c r="A418" i="12"/>
  <c r="B417" i="12"/>
  <c r="A417" i="12"/>
  <c r="B416" i="12"/>
  <c r="A416" i="12"/>
  <c r="B415" i="12"/>
  <c r="A415" i="12"/>
  <c r="H414" i="12"/>
  <c r="B414" i="12"/>
  <c r="A414" i="12"/>
  <c r="H413" i="12"/>
  <c r="B413" i="12"/>
  <c r="A413" i="12"/>
  <c r="B412" i="12"/>
  <c r="A412" i="12"/>
  <c r="H411" i="12"/>
  <c r="B411" i="12"/>
  <c r="A411" i="12"/>
  <c r="H410" i="12"/>
  <c r="B410" i="12"/>
  <c r="A410" i="12"/>
  <c r="H409" i="12"/>
  <c r="B409" i="12"/>
  <c r="A409" i="12"/>
  <c r="H408" i="12"/>
  <c r="B408" i="12"/>
  <c r="A408" i="12"/>
  <c r="B407" i="12"/>
  <c r="A407" i="12"/>
  <c r="H406" i="12"/>
  <c r="B406" i="12"/>
  <c r="A406" i="12"/>
  <c r="H405" i="12"/>
  <c r="B405" i="12"/>
  <c r="A405" i="12"/>
  <c r="B404" i="12"/>
  <c r="A404" i="12"/>
  <c r="H403" i="12"/>
  <c r="B403" i="12"/>
  <c r="A403" i="12"/>
  <c r="H402" i="12"/>
  <c r="B402" i="12"/>
  <c r="A402" i="12"/>
  <c r="H401" i="12"/>
  <c r="B401" i="12"/>
  <c r="A401" i="12"/>
  <c r="B400" i="12"/>
  <c r="A400" i="12"/>
  <c r="H399" i="12"/>
  <c r="B399" i="12"/>
  <c r="A399" i="12"/>
  <c r="B398" i="12"/>
  <c r="A398" i="12"/>
  <c r="H397" i="12"/>
  <c r="B397" i="12"/>
  <c r="A397" i="12"/>
  <c r="H396" i="12"/>
  <c r="B396" i="12"/>
  <c r="A396" i="12"/>
  <c r="B395" i="12"/>
  <c r="A395" i="12"/>
  <c r="H394" i="12"/>
  <c r="B394" i="12"/>
  <c r="A394" i="12"/>
  <c r="B393" i="12"/>
  <c r="A393" i="12"/>
  <c r="H392" i="12"/>
  <c r="B392" i="12"/>
  <c r="A392" i="12"/>
  <c r="H391" i="12"/>
  <c r="B391" i="12"/>
  <c r="A391" i="12"/>
  <c r="B390" i="12"/>
  <c r="A390" i="12"/>
  <c r="H389" i="12"/>
  <c r="B389" i="12"/>
  <c r="A389" i="12"/>
  <c r="H388" i="12"/>
  <c r="B388" i="12"/>
  <c r="A388" i="12"/>
  <c r="H387" i="12"/>
  <c r="B387" i="12"/>
  <c r="A387" i="12"/>
  <c r="H386" i="12"/>
  <c r="B386" i="12"/>
  <c r="A386" i="12"/>
  <c r="B385" i="12"/>
  <c r="A385" i="12"/>
  <c r="H384" i="12"/>
  <c r="B384" i="12"/>
  <c r="A384" i="12"/>
  <c r="H383" i="12"/>
  <c r="B383" i="12"/>
  <c r="A383" i="12"/>
  <c r="B382" i="12"/>
  <c r="A382" i="12"/>
  <c r="H381" i="12"/>
  <c r="B381" i="12"/>
  <c r="A381" i="12"/>
  <c r="H380" i="12"/>
  <c r="B380" i="12"/>
  <c r="A380" i="12"/>
  <c r="H379" i="12"/>
  <c r="B379" i="12"/>
  <c r="A379" i="12"/>
  <c r="B378" i="12"/>
  <c r="A378" i="12"/>
  <c r="B377" i="12"/>
  <c r="A377" i="12"/>
  <c r="B376" i="12"/>
  <c r="A376" i="12"/>
  <c r="H375" i="12"/>
  <c r="B375" i="12"/>
  <c r="A375" i="12"/>
  <c r="H374" i="12"/>
  <c r="B374" i="12"/>
  <c r="A374" i="12"/>
  <c r="B373" i="12"/>
  <c r="A373" i="12"/>
  <c r="B372" i="12"/>
  <c r="A372" i="12"/>
  <c r="B371" i="12"/>
  <c r="A371" i="12"/>
  <c r="H370" i="12"/>
  <c r="B370" i="12"/>
  <c r="A370" i="12"/>
  <c r="H369" i="12"/>
  <c r="B369" i="12"/>
  <c r="A369" i="12"/>
  <c r="B368" i="12"/>
  <c r="A368" i="12"/>
  <c r="H367" i="12"/>
  <c r="B367" i="12"/>
  <c r="A367" i="12"/>
  <c r="H366" i="12"/>
  <c r="B366" i="12"/>
  <c r="A366" i="12"/>
  <c r="H365" i="12"/>
  <c r="B365" i="12"/>
  <c r="A365" i="12"/>
  <c r="H364" i="12"/>
  <c r="B364" i="12"/>
  <c r="A364" i="12"/>
  <c r="B363" i="12"/>
  <c r="A363" i="12"/>
  <c r="H362" i="12"/>
  <c r="B362" i="12"/>
  <c r="A362" i="12"/>
  <c r="H361" i="12"/>
  <c r="B361" i="12"/>
  <c r="A361" i="12"/>
  <c r="B360" i="12"/>
  <c r="A360" i="12"/>
  <c r="H359" i="12"/>
  <c r="B359" i="12"/>
  <c r="A359" i="12"/>
  <c r="H358" i="12"/>
  <c r="B358" i="12"/>
  <c r="A358" i="12"/>
  <c r="H357" i="12"/>
  <c r="B357" i="12"/>
  <c r="A357" i="12"/>
  <c r="B356" i="12"/>
  <c r="A356" i="12"/>
  <c r="B355" i="12"/>
  <c r="A355" i="12"/>
  <c r="B354" i="12"/>
  <c r="A354" i="12"/>
  <c r="H353" i="12"/>
  <c r="B353" i="12"/>
  <c r="A353" i="12"/>
  <c r="H352" i="12"/>
  <c r="B352" i="12"/>
  <c r="A352" i="12"/>
  <c r="B351" i="12"/>
  <c r="A351" i="12"/>
  <c r="B350" i="12"/>
  <c r="A350" i="12"/>
  <c r="B349" i="12"/>
  <c r="A349" i="12"/>
  <c r="H348" i="12"/>
  <c r="B348" i="12"/>
  <c r="A348" i="12"/>
  <c r="H347" i="12"/>
  <c r="B347" i="12"/>
  <c r="A347" i="12"/>
  <c r="B346" i="12"/>
  <c r="A346" i="12"/>
  <c r="H345" i="12"/>
  <c r="B345" i="12"/>
  <c r="A345" i="12"/>
  <c r="H344" i="12"/>
  <c r="B344" i="12"/>
  <c r="A344" i="12"/>
  <c r="H343" i="12"/>
  <c r="B343" i="12"/>
  <c r="A343" i="12"/>
  <c r="H342" i="12"/>
  <c r="B342" i="12"/>
  <c r="A342" i="12"/>
  <c r="B341" i="12"/>
  <c r="A341" i="12"/>
  <c r="H340" i="12"/>
  <c r="B340" i="12"/>
  <c r="A340" i="12"/>
  <c r="H339" i="12"/>
  <c r="B339" i="12"/>
  <c r="A339" i="12"/>
  <c r="B338" i="12"/>
  <c r="A338" i="12"/>
  <c r="H337" i="12"/>
  <c r="B337" i="12"/>
  <c r="A337" i="12"/>
  <c r="H336" i="12"/>
  <c r="B336" i="12"/>
  <c r="A336" i="12"/>
  <c r="H335" i="12"/>
  <c r="B335" i="12"/>
  <c r="A335" i="12"/>
  <c r="B334" i="12"/>
  <c r="A334" i="12"/>
  <c r="H333" i="12"/>
  <c r="B333" i="12"/>
  <c r="A333" i="12"/>
  <c r="B332" i="12"/>
  <c r="A332" i="12"/>
  <c r="H331" i="12"/>
  <c r="B331" i="12"/>
  <c r="A331" i="12"/>
  <c r="H330" i="12"/>
  <c r="B330" i="12"/>
  <c r="A330" i="12"/>
  <c r="B329" i="12"/>
  <c r="A329" i="12"/>
  <c r="H328" i="12"/>
  <c r="B328" i="12"/>
  <c r="A328" i="12"/>
  <c r="B327" i="12"/>
  <c r="A327" i="12"/>
  <c r="H326" i="12"/>
  <c r="B326" i="12"/>
  <c r="A326" i="12"/>
  <c r="H325" i="12"/>
  <c r="B325" i="12"/>
  <c r="A325" i="12"/>
  <c r="B324" i="12"/>
  <c r="A324" i="12"/>
  <c r="H323" i="12"/>
  <c r="B323" i="12"/>
  <c r="A323" i="12"/>
  <c r="H322" i="12"/>
  <c r="B322" i="12"/>
  <c r="A322" i="12"/>
  <c r="H321" i="12"/>
  <c r="B321" i="12"/>
  <c r="A321" i="12"/>
  <c r="H320" i="12"/>
  <c r="B320" i="12"/>
  <c r="A320" i="12"/>
  <c r="B319" i="12"/>
  <c r="A319" i="12"/>
  <c r="H318" i="12"/>
  <c r="B318" i="12"/>
  <c r="A318" i="12"/>
  <c r="H317" i="12"/>
  <c r="B317" i="12"/>
  <c r="A317" i="12"/>
  <c r="B316" i="12"/>
  <c r="A316" i="12"/>
  <c r="H315" i="12"/>
  <c r="B315" i="12"/>
  <c r="A315" i="12"/>
  <c r="H314" i="12"/>
  <c r="B314" i="12"/>
  <c r="A314" i="12"/>
  <c r="H313" i="12"/>
  <c r="B313" i="12"/>
  <c r="A313" i="12"/>
  <c r="B312" i="12"/>
  <c r="A312" i="12"/>
  <c r="H311" i="12"/>
  <c r="B311" i="12"/>
  <c r="A311" i="12"/>
  <c r="B310" i="12"/>
  <c r="A310" i="12"/>
  <c r="H309" i="12"/>
  <c r="B309" i="12"/>
  <c r="A309" i="12"/>
  <c r="H308" i="12"/>
  <c r="B308" i="12"/>
  <c r="A308" i="12"/>
  <c r="B307" i="12"/>
  <c r="A307" i="12"/>
  <c r="B306" i="12"/>
  <c r="A306" i="12"/>
  <c r="B305" i="12"/>
  <c r="A305" i="12"/>
  <c r="H304" i="12"/>
  <c r="B304" i="12"/>
  <c r="A304" i="12"/>
  <c r="H303" i="12"/>
  <c r="B303" i="12"/>
  <c r="A303" i="12"/>
  <c r="B302" i="12"/>
  <c r="A302" i="12"/>
  <c r="H301" i="12"/>
  <c r="B301" i="12"/>
  <c r="A301" i="12"/>
  <c r="H300" i="12"/>
  <c r="B300" i="12"/>
  <c r="A300" i="12"/>
  <c r="H299" i="12"/>
  <c r="B299" i="12"/>
  <c r="A299" i="12"/>
  <c r="H298" i="12"/>
  <c r="B298" i="12"/>
  <c r="A298" i="12"/>
  <c r="B297" i="12"/>
  <c r="A297" i="12"/>
  <c r="H296" i="12"/>
  <c r="B296" i="12"/>
  <c r="A296" i="12"/>
  <c r="H295" i="12"/>
  <c r="B295" i="12"/>
  <c r="A295" i="12"/>
  <c r="B294" i="12"/>
  <c r="A294" i="12"/>
  <c r="H293" i="12"/>
  <c r="B293" i="12"/>
  <c r="A293" i="12"/>
  <c r="H292" i="12"/>
  <c r="B292" i="12"/>
  <c r="A292" i="12"/>
  <c r="H291" i="12"/>
  <c r="B291" i="12"/>
  <c r="A291" i="12"/>
  <c r="B290" i="12"/>
  <c r="A290" i="12"/>
  <c r="H289" i="12"/>
  <c r="B289" i="12"/>
  <c r="A289" i="12"/>
  <c r="B288" i="12"/>
  <c r="A288" i="12"/>
  <c r="H287" i="12"/>
  <c r="B287" i="12"/>
  <c r="A287" i="12"/>
  <c r="H286" i="12"/>
  <c r="B286" i="12"/>
  <c r="A286" i="12"/>
  <c r="B285" i="12"/>
  <c r="A285" i="12"/>
  <c r="B284" i="12"/>
  <c r="A284" i="12"/>
  <c r="B283" i="12"/>
  <c r="A283" i="12"/>
  <c r="H282" i="12"/>
  <c r="B282" i="12"/>
  <c r="A282" i="12"/>
  <c r="H281" i="12"/>
  <c r="B281" i="12"/>
  <c r="A281" i="12"/>
  <c r="B280" i="12"/>
  <c r="A280" i="12"/>
  <c r="H279" i="12"/>
  <c r="B279" i="12"/>
  <c r="A279" i="12"/>
  <c r="H278" i="12"/>
  <c r="B278" i="12"/>
  <c r="A278" i="12"/>
  <c r="H277" i="12"/>
  <c r="B277" i="12"/>
  <c r="A277" i="12"/>
  <c r="H276" i="12"/>
  <c r="B276" i="12"/>
  <c r="A276" i="12"/>
  <c r="B275" i="12"/>
  <c r="A275" i="12"/>
  <c r="H274" i="12"/>
  <c r="B274" i="12"/>
  <c r="A274" i="12"/>
  <c r="H273" i="12"/>
  <c r="B273" i="12"/>
  <c r="A273" i="12"/>
  <c r="B272" i="12"/>
  <c r="A272" i="12"/>
  <c r="H271" i="12"/>
  <c r="B271" i="12"/>
  <c r="A271" i="12"/>
  <c r="H270" i="12"/>
  <c r="B270" i="12"/>
  <c r="A270" i="12"/>
  <c r="H269" i="12"/>
  <c r="B269" i="12"/>
  <c r="A269" i="12"/>
  <c r="B268" i="12"/>
  <c r="A268" i="12"/>
  <c r="H267" i="12"/>
  <c r="B267" i="12"/>
  <c r="A267" i="12"/>
  <c r="B266" i="12"/>
  <c r="A266" i="12"/>
  <c r="H265" i="12"/>
  <c r="B265" i="12"/>
  <c r="A265" i="12"/>
  <c r="H264" i="12"/>
  <c r="B264" i="12"/>
  <c r="A264" i="12"/>
  <c r="B263" i="12"/>
  <c r="A263" i="12"/>
  <c r="B262" i="12"/>
  <c r="A262" i="12"/>
  <c r="B261" i="12"/>
  <c r="A261" i="12"/>
  <c r="H260" i="12"/>
  <c r="B260" i="12"/>
  <c r="A260" i="12"/>
  <c r="H259" i="12"/>
  <c r="B259" i="12"/>
  <c r="A259" i="12"/>
  <c r="B258" i="12"/>
  <c r="A258" i="12"/>
  <c r="H257" i="12"/>
  <c r="B257" i="12"/>
  <c r="A257" i="12"/>
  <c r="H256" i="12"/>
  <c r="B256" i="12"/>
  <c r="A256" i="12"/>
  <c r="H255" i="12"/>
  <c r="B255" i="12"/>
  <c r="A255" i="12"/>
  <c r="H254" i="12"/>
  <c r="B254" i="12"/>
  <c r="A254" i="12"/>
  <c r="B253" i="12"/>
  <c r="A253" i="12"/>
  <c r="H252" i="12"/>
  <c r="B252" i="12"/>
  <c r="A252" i="12"/>
  <c r="H251" i="12"/>
  <c r="B251" i="12"/>
  <c r="A251" i="12"/>
  <c r="H250" i="12"/>
  <c r="B250" i="12"/>
  <c r="A250" i="12"/>
  <c r="H249" i="12"/>
  <c r="B249" i="12"/>
  <c r="A249" i="12"/>
  <c r="H248" i="12"/>
  <c r="B248" i="12"/>
  <c r="A248" i="12"/>
  <c r="H247" i="12"/>
  <c r="B247" i="12"/>
  <c r="A247" i="12"/>
  <c r="B246" i="12"/>
  <c r="A246" i="12"/>
  <c r="H245" i="12"/>
  <c r="B245" i="12"/>
  <c r="A245" i="12"/>
  <c r="B244" i="12"/>
  <c r="A244" i="12"/>
  <c r="H243" i="12"/>
  <c r="B243" i="12"/>
  <c r="A243" i="12"/>
  <c r="H242" i="12"/>
  <c r="B242" i="12"/>
  <c r="A242" i="12"/>
  <c r="H241" i="12"/>
  <c r="B241" i="12"/>
  <c r="A241" i="12"/>
  <c r="B240" i="12"/>
  <c r="A240" i="12"/>
  <c r="B239" i="12"/>
  <c r="A239" i="12"/>
  <c r="H238" i="12"/>
  <c r="B238" i="12"/>
  <c r="A238" i="12"/>
  <c r="H237" i="12"/>
  <c r="B237" i="12"/>
  <c r="A237" i="12"/>
  <c r="B236" i="12"/>
  <c r="A236" i="12"/>
  <c r="H235" i="12"/>
  <c r="B235" i="12"/>
  <c r="A235" i="12"/>
  <c r="H234" i="12"/>
  <c r="B234" i="12"/>
  <c r="A234" i="12"/>
  <c r="H233" i="12"/>
  <c r="B233" i="12"/>
  <c r="A233" i="12"/>
  <c r="H232" i="12"/>
  <c r="B232" i="12"/>
  <c r="A232" i="12"/>
  <c r="B231" i="12"/>
  <c r="A231" i="12"/>
  <c r="H230" i="12"/>
  <c r="B230" i="12"/>
  <c r="A230" i="12"/>
  <c r="H229" i="12"/>
  <c r="B229" i="12"/>
  <c r="A229" i="12"/>
  <c r="B228" i="12"/>
  <c r="A228" i="12"/>
  <c r="H227" i="12"/>
  <c r="B227" i="12"/>
  <c r="A227" i="12"/>
  <c r="H226" i="12"/>
  <c r="B226" i="12"/>
  <c r="A226" i="12"/>
  <c r="H225" i="12"/>
  <c r="B225" i="12"/>
  <c r="A225" i="12"/>
  <c r="B224" i="12"/>
  <c r="A224" i="12"/>
  <c r="H223" i="12"/>
  <c r="B223" i="12"/>
  <c r="A223" i="12"/>
  <c r="B222" i="12"/>
  <c r="A222" i="12"/>
  <c r="H221" i="12"/>
  <c r="B221" i="12"/>
  <c r="A221" i="12"/>
  <c r="H220" i="12"/>
  <c r="B220" i="12"/>
  <c r="A220" i="12"/>
  <c r="B219" i="12"/>
  <c r="A219" i="12"/>
  <c r="B218" i="12"/>
  <c r="A218" i="12"/>
  <c r="H216" i="12"/>
  <c r="B216" i="12"/>
  <c r="A216" i="12"/>
  <c r="H215" i="12"/>
  <c r="B215" i="12"/>
  <c r="A215" i="12"/>
  <c r="B214" i="12"/>
  <c r="A214" i="12"/>
  <c r="H213" i="12"/>
  <c r="B213" i="12"/>
  <c r="A213" i="12"/>
  <c r="B212" i="12"/>
  <c r="A212" i="12"/>
  <c r="B211" i="12"/>
  <c r="A211" i="12"/>
  <c r="H210" i="12"/>
  <c r="B210" i="12"/>
  <c r="A210" i="12"/>
  <c r="H209" i="12"/>
  <c r="B209" i="12"/>
  <c r="A209" i="12"/>
  <c r="H208" i="12"/>
  <c r="B208" i="12"/>
  <c r="A208" i="12"/>
  <c r="H207" i="12"/>
  <c r="B207" i="12"/>
  <c r="A207" i="12"/>
  <c r="H206" i="12"/>
  <c r="B206" i="12"/>
  <c r="A206" i="12"/>
  <c r="H205" i="12"/>
  <c r="B205" i="12"/>
  <c r="A205" i="12"/>
  <c r="H204" i="12"/>
  <c r="B204" i="12"/>
  <c r="A204" i="12"/>
  <c r="H203" i="12"/>
  <c r="B203" i="12"/>
  <c r="A203" i="12"/>
  <c r="B202" i="12"/>
  <c r="A202" i="12"/>
  <c r="H201" i="12"/>
  <c r="B201" i="12"/>
  <c r="A201" i="12"/>
  <c r="H200" i="12"/>
  <c r="B200" i="12"/>
  <c r="A200" i="12"/>
  <c r="H199" i="12"/>
  <c r="B199" i="12"/>
  <c r="A199" i="12"/>
  <c r="H198" i="12"/>
  <c r="B198" i="12"/>
  <c r="A198" i="12"/>
  <c r="H197" i="12"/>
  <c r="B197" i="12"/>
  <c r="A197" i="12"/>
  <c r="H196" i="12"/>
  <c r="B196" i="12"/>
  <c r="A196" i="12"/>
  <c r="H195" i="12"/>
  <c r="B195" i="12"/>
  <c r="A195" i="12"/>
  <c r="H194" i="12"/>
  <c r="B194" i="12"/>
  <c r="A194" i="12"/>
  <c r="H193" i="12"/>
  <c r="B193" i="12"/>
  <c r="A193" i="12"/>
  <c r="H192" i="12"/>
  <c r="B192" i="12"/>
  <c r="A192" i="12"/>
  <c r="B191" i="12"/>
  <c r="A191" i="12"/>
  <c r="H190" i="12"/>
  <c r="B190" i="12"/>
  <c r="A190" i="12"/>
  <c r="H189" i="12"/>
  <c r="B189" i="12"/>
  <c r="A189" i="12"/>
  <c r="H188" i="12"/>
  <c r="B188" i="12"/>
  <c r="A188" i="12"/>
  <c r="H187" i="12"/>
  <c r="B187" i="12"/>
  <c r="A187" i="12"/>
  <c r="H186" i="12"/>
  <c r="B186" i="12"/>
  <c r="A186" i="12"/>
  <c r="H185" i="12"/>
  <c r="B185" i="12"/>
  <c r="A185" i="12"/>
  <c r="H184" i="12"/>
  <c r="B184" i="12"/>
  <c r="A184" i="12"/>
  <c r="H183" i="12"/>
  <c r="B183" i="12"/>
  <c r="A183" i="12"/>
  <c r="H182" i="12"/>
  <c r="B182" i="12"/>
  <c r="A182" i="12"/>
  <c r="H181" i="12"/>
  <c r="B181" i="12"/>
  <c r="A181" i="12"/>
  <c r="B179" i="12"/>
  <c r="A179" i="12"/>
  <c r="B178" i="12"/>
  <c r="A178" i="12"/>
  <c r="H177" i="12"/>
  <c r="B177" i="12"/>
  <c r="A177" i="12"/>
  <c r="B176" i="12"/>
  <c r="A176" i="12"/>
  <c r="B175" i="12"/>
  <c r="A175" i="12"/>
  <c r="B174" i="12"/>
  <c r="A174" i="12"/>
  <c r="H173" i="12"/>
  <c r="B173" i="12"/>
  <c r="A173" i="12"/>
  <c r="H172" i="12"/>
  <c r="B172" i="12"/>
  <c r="A172" i="12"/>
  <c r="B171" i="12"/>
  <c r="A171" i="12"/>
  <c r="B170" i="12"/>
  <c r="A170" i="12"/>
  <c r="B169" i="12"/>
  <c r="A169" i="12"/>
  <c r="H168" i="12"/>
  <c r="B168" i="12"/>
  <c r="A168" i="12"/>
  <c r="H167" i="12"/>
  <c r="B167" i="12"/>
  <c r="A167" i="12"/>
  <c r="H166" i="12"/>
  <c r="B166" i="12"/>
  <c r="A166" i="12"/>
  <c r="H165" i="12"/>
  <c r="B165" i="12"/>
  <c r="A165" i="12"/>
  <c r="H164" i="12"/>
  <c r="B164" i="12"/>
  <c r="A164" i="12"/>
  <c r="H163" i="12"/>
  <c r="B163" i="12"/>
  <c r="A163" i="12"/>
  <c r="H162" i="12"/>
  <c r="B162" i="12"/>
  <c r="A162" i="12"/>
  <c r="B161" i="12"/>
  <c r="A161" i="12"/>
  <c r="H160" i="12"/>
  <c r="B160" i="12"/>
  <c r="A160" i="12"/>
  <c r="H159" i="12"/>
  <c r="B159" i="12"/>
  <c r="A159" i="12"/>
  <c r="H158" i="12"/>
  <c r="B158" i="12"/>
  <c r="A158" i="12"/>
  <c r="H157" i="12"/>
  <c r="B157" i="12"/>
  <c r="A157" i="12"/>
  <c r="B156" i="12"/>
  <c r="A156" i="12"/>
  <c r="B155" i="12"/>
  <c r="A155" i="12"/>
  <c r="H154" i="12"/>
  <c r="B154" i="12"/>
  <c r="A154" i="12"/>
  <c r="B153" i="12"/>
  <c r="A153" i="12"/>
  <c r="H152" i="12"/>
  <c r="B152" i="12"/>
  <c r="A152" i="12"/>
  <c r="H151" i="12"/>
  <c r="B151" i="12"/>
  <c r="A151" i="12"/>
  <c r="H150" i="12"/>
  <c r="B150" i="12"/>
  <c r="A150" i="12"/>
  <c r="B149" i="12"/>
  <c r="A149" i="12"/>
  <c r="B148" i="12"/>
  <c r="A148" i="12"/>
  <c r="B147" i="12"/>
  <c r="A147" i="12"/>
  <c r="H146" i="12"/>
  <c r="B146" i="12"/>
  <c r="A146" i="12"/>
  <c r="H145" i="12"/>
  <c r="B145" i="12"/>
  <c r="A145" i="12"/>
  <c r="B144" i="12"/>
  <c r="A144" i="12"/>
  <c r="B143" i="12"/>
  <c r="A143" i="12"/>
  <c r="B142" i="12"/>
  <c r="A142" i="12"/>
  <c r="H141" i="12"/>
  <c r="B141" i="12"/>
  <c r="A141" i="12"/>
  <c r="H140" i="12"/>
  <c r="B140" i="12"/>
  <c r="A140" i="12"/>
  <c r="H139" i="12"/>
  <c r="B139" i="12"/>
  <c r="A139" i="12"/>
  <c r="H138" i="12"/>
  <c r="B138" i="12"/>
  <c r="A138" i="12"/>
  <c r="B137" i="12"/>
  <c r="A137" i="12"/>
  <c r="H136" i="12"/>
  <c r="B136" i="12"/>
  <c r="A136" i="12"/>
  <c r="H135" i="12"/>
  <c r="B135" i="12"/>
  <c r="A135" i="12"/>
  <c r="H134" i="12"/>
  <c r="B134" i="12"/>
  <c r="A134" i="12"/>
  <c r="H133" i="12"/>
  <c r="B133" i="12"/>
  <c r="A133" i="12"/>
  <c r="H132" i="12"/>
  <c r="B132" i="12"/>
  <c r="A132" i="12"/>
  <c r="H131" i="12"/>
  <c r="B131" i="12"/>
  <c r="A131" i="12"/>
  <c r="H130" i="12"/>
  <c r="B130" i="12"/>
  <c r="A130" i="12"/>
  <c r="H129" i="12"/>
  <c r="B129" i="12"/>
  <c r="A129" i="12"/>
  <c r="H128" i="12"/>
  <c r="B128" i="12"/>
  <c r="A128" i="12"/>
  <c r="H127" i="12"/>
  <c r="B127" i="12"/>
  <c r="A127" i="12"/>
  <c r="B125" i="12"/>
  <c r="A125" i="12"/>
  <c r="B124" i="12"/>
  <c r="A124" i="12"/>
  <c r="H123" i="12"/>
  <c r="B123" i="12"/>
  <c r="A123" i="12"/>
  <c r="H122" i="12"/>
  <c r="B122" i="12"/>
  <c r="A122" i="12"/>
  <c r="H121" i="12"/>
  <c r="B121" i="12"/>
  <c r="A121" i="12"/>
  <c r="B120" i="12"/>
  <c r="A120" i="12"/>
  <c r="H119" i="12"/>
  <c r="B119" i="12"/>
  <c r="A119" i="12"/>
  <c r="H118" i="12"/>
  <c r="B118" i="12"/>
  <c r="A118" i="12"/>
  <c r="H117" i="12"/>
  <c r="B117" i="12"/>
  <c r="A117" i="12"/>
  <c r="H116" i="12"/>
  <c r="B116" i="12"/>
  <c r="A116" i="12"/>
  <c r="H115" i="12"/>
  <c r="B115" i="12"/>
  <c r="A115" i="12"/>
  <c r="H114" i="12"/>
  <c r="B114" i="12"/>
  <c r="A114" i="12"/>
  <c r="H113" i="12"/>
  <c r="B113" i="12"/>
  <c r="A113" i="12"/>
  <c r="H112" i="12"/>
  <c r="B112" i="12"/>
  <c r="A112" i="12"/>
  <c r="H111" i="12"/>
  <c r="B111" i="12"/>
  <c r="A111" i="12"/>
  <c r="B110" i="12"/>
  <c r="A110" i="12"/>
  <c r="H109" i="12"/>
  <c r="B109" i="12"/>
  <c r="A109" i="12"/>
  <c r="H108" i="12"/>
  <c r="B108" i="12"/>
  <c r="A108" i="12"/>
  <c r="B107" i="12"/>
  <c r="A107" i="12"/>
  <c r="H106" i="12"/>
  <c r="B106" i="12"/>
  <c r="A106" i="12"/>
  <c r="H105" i="12"/>
  <c r="B105" i="12"/>
  <c r="A105" i="12"/>
  <c r="H104" i="12"/>
  <c r="B104" i="12"/>
  <c r="A104" i="12"/>
  <c r="H103" i="12"/>
  <c r="B103" i="12"/>
  <c r="A103" i="12"/>
  <c r="B102" i="12"/>
  <c r="A102" i="12"/>
  <c r="H101" i="12"/>
  <c r="B101" i="12"/>
  <c r="A101" i="12"/>
  <c r="H100" i="12"/>
  <c r="B100" i="12"/>
  <c r="A100" i="12"/>
  <c r="H99" i="12"/>
  <c r="B99" i="12"/>
  <c r="A99" i="12"/>
  <c r="H98" i="12"/>
  <c r="B98" i="12"/>
  <c r="A98" i="12"/>
  <c r="H97" i="12"/>
  <c r="B97" i="12"/>
  <c r="A97" i="12"/>
  <c r="H96" i="12"/>
  <c r="B96" i="12"/>
  <c r="A96" i="12"/>
  <c r="H95" i="12"/>
  <c r="B95" i="12"/>
  <c r="A95" i="12"/>
  <c r="B94" i="12"/>
  <c r="A94" i="12"/>
  <c r="B93" i="12"/>
  <c r="A93" i="12"/>
  <c r="H92" i="12"/>
  <c r="B92" i="12"/>
  <c r="A92" i="12"/>
  <c r="H91" i="12"/>
  <c r="B91" i="12"/>
  <c r="A91" i="12"/>
  <c r="H90" i="12"/>
  <c r="B90" i="12"/>
  <c r="A90" i="12"/>
  <c r="H89" i="12"/>
  <c r="B89" i="12"/>
  <c r="A89" i="12"/>
  <c r="H88" i="12"/>
  <c r="B88" i="12"/>
  <c r="A88" i="12"/>
  <c r="B87" i="12"/>
  <c r="A87" i="12"/>
  <c r="B86" i="12"/>
  <c r="A86" i="12"/>
  <c r="H85" i="12"/>
  <c r="B85" i="12"/>
  <c r="A85" i="12"/>
  <c r="H84" i="12"/>
  <c r="B84" i="12"/>
  <c r="A84" i="12"/>
  <c r="H83" i="12"/>
  <c r="B83" i="12"/>
  <c r="A83" i="12"/>
  <c r="B82" i="12"/>
  <c r="A82" i="12"/>
  <c r="H81" i="12"/>
  <c r="B81" i="12"/>
  <c r="A81" i="12"/>
  <c r="H80" i="12"/>
  <c r="B80" i="12"/>
  <c r="A80" i="12"/>
  <c r="B79" i="12"/>
  <c r="A79" i="12"/>
  <c r="H78" i="12"/>
  <c r="B78" i="12"/>
  <c r="A78" i="12"/>
  <c r="H77" i="12"/>
  <c r="B77" i="12"/>
  <c r="A77" i="12"/>
  <c r="H76" i="12"/>
  <c r="B76" i="12"/>
  <c r="A76" i="12"/>
  <c r="H75" i="12"/>
  <c r="B75" i="12"/>
  <c r="A75" i="12"/>
  <c r="H74" i="12"/>
  <c r="B74" i="12"/>
  <c r="A74" i="12"/>
  <c r="H73" i="12"/>
  <c r="B73" i="12"/>
  <c r="A73" i="12"/>
  <c r="B72" i="12"/>
  <c r="A72" i="12"/>
  <c r="B71" i="12"/>
  <c r="A71" i="12"/>
  <c r="H70" i="12"/>
  <c r="B70" i="12"/>
  <c r="A70" i="12"/>
  <c r="B69" i="12"/>
  <c r="A69" i="12"/>
  <c r="H68" i="12"/>
  <c r="B68" i="12"/>
  <c r="A68" i="12"/>
  <c r="H67" i="12"/>
  <c r="B67" i="12"/>
  <c r="A67" i="12"/>
  <c r="H66" i="12"/>
  <c r="B66" i="12"/>
  <c r="A66" i="12"/>
  <c r="H65" i="12"/>
  <c r="B65" i="12"/>
  <c r="A65" i="12"/>
  <c r="B64" i="12"/>
  <c r="A64" i="12"/>
  <c r="H63" i="12"/>
  <c r="B63" i="12"/>
  <c r="A63" i="12"/>
  <c r="H62" i="12"/>
  <c r="B62" i="12"/>
  <c r="A62" i="12"/>
  <c r="H61" i="12"/>
  <c r="B61" i="12"/>
  <c r="A61" i="12"/>
  <c r="H60" i="12"/>
  <c r="B60" i="12"/>
  <c r="A60" i="12"/>
  <c r="H59" i="12"/>
  <c r="B59" i="12"/>
  <c r="A59" i="12"/>
  <c r="B58" i="12"/>
  <c r="A58" i="12"/>
  <c r="B57" i="12"/>
  <c r="A57" i="12"/>
  <c r="H56" i="12"/>
  <c r="B56" i="12"/>
  <c r="A56" i="12"/>
  <c r="H55" i="12"/>
  <c r="B55" i="12"/>
  <c r="A55" i="12"/>
  <c r="H54" i="12"/>
  <c r="B54" i="12"/>
  <c r="A54" i="12"/>
  <c r="H53" i="12"/>
  <c r="B53" i="12"/>
  <c r="A53" i="12"/>
  <c r="H52" i="12"/>
  <c r="B52" i="12"/>
  <c r="A52" i="12"/>
  <c r="H51" i="12"/>
  <c r="B51" i="12"/>
  <c r="A51" i="12"/>
  <c r="H50" i="12"/>
  <c r="B50" i="12"/>
  <c r="A50" i="12"/>
  <c r="H49" i="12"/>
  <c r="B49" i="12"/>
  <c r="A49" i="12"/>
  <c r="B48" i="12"/>
  <c r="A48" i="12"/>
  <c r="H47" i="12"/>
  <c r="B47" i="12"/>
  <c r="A47" i="12"/>
  <c r="H46" i="12"/>
  <c r="B46" i="12"/>
  <c r="A46" i="12"/>
  <c r="H45" i="12"/>
  <c r="B45" i="12"/>
  <c r="A45" i="12"/>
  <c r="H44" i="12"/>
  <c r="B44" i="12"/>
  <c r="A44" i="12"/>
  <c r="H43" i="12"/>
  <c r="B43" i="12"/>
  <c r="A43" i="12"/>
  <c r="H42" i="12"/>
  <c r="B42" i="12"/>
  <c r="A42" i="12"/>
  <c r="B41" i="12"/>
  <c r="A41" i="12"/>
  <c r="H40" i="12"/>
  <c r="B40" i="12"/>
  <c r="A40" i="12"/>
  <c r="H39" i="12"/>
  <c r="B39" i="12"/>
  <c r="A39" i="12"/>
  <c r="B38" i="12"/>
  <c r="A38" i="12"/>
  <c r="H37" i="12"/>
  <c r="B37" i="12"/>
  <c r="A37" i="12"/>
  <c r="H36" i="12"/>
  <c r="B36" i="12"/>
  <c r="A36" i="12"/>
  <c r="H35" i="12"/>
  <c r="B35" i="12"/>
  <c r="A35" i="12"/>
  <c r="H34" i="12"/>
  <c r="B34" i="12"/>
  <c r="A34" i="12"/>
  <c r="B33" i="12"/>
  <c r="A33" i="12"/>
  <c r="H32" i="12"/>
  <c r="B32" i="12"/>
  <c r="A32" i="12"/>
  <c r="H31" i="12"/>
  <c r="B31" i="12"/>
  <c r="A31" i="12"/>
  <c r="H30" i="12"/>
  <c r="B30" i="12"/>
  <c r="A30" i="12"/>
  <c r="H29" i="12"/>
  <c r="B29" i="12"/>
  <c r="A29" i="12"/>
  <c r="H28" i="12"/>
  <c r="B28" i="12"/>
  <c r="A28" i="12"/>
  <c r="B27" i="12"/>
  <c r="A27" i="12"/>
  <c r="H26" i="12"/>
  <c r="B26" i="12"/>
  <c r="A26" i="12"/>
  <c r="H25" i="12"/>
  <c r="B25" i="12"/>
  <c r="A25" i="12"/>
  <c r="H24" i="12"/>
  <c r="B24" i="12"/>
  <c r="A24" i="12"/>
  <c r="H23" i="12"/>
  <c r="B23" i="12"/>
  <c r="A23" i="12"/>
  <c r="B22" i="12"/>
  <c r="A22" i="12"/>
  <c r="B21" i="12"/>
  <c r="A21" i="12"/>
  <c r="H20" i="12"/>
  <c r="B20" i="12"/>
  <c r="A20" i="12"/>
  <c r="H19" i="12"/>
  <c r="B19" i="12"/>
  <c r="A19" i="12"/>
  <c r="B18" i="12"/>
  <c r="A18" i="12"/>
  <c r="H17" i="12"/>
  <c r="B17" i="12"/>
  <c r="A17" i="12"/>
  <c r="H16" i="12"/>
  <c r="B16" i="12"/>
  <c r="A16" i="12"/>
  <c r="H15" i="12"/>
  <c r="B15" i="12"/>
  <c r="A15" i="12"/>
  <c r="H14" i="12"/>
  <c r="B14" i="12"/>
  <c r="A14" i="12"/>
  <c r="H13" i="12"/>
  <c r="B13" i="12"/>
  <c r="A13" i="12"/>
  <c r="H12" i="12"/>
  <c r="B12" i="12"/>
  <c r="A12" i="12"/>
  <c r="B11" i="12"/>
  <c r="A11" i="12"/>
  <c r="H10" i="12"/>
  <c r="B10" i="12"/>
  <c r="A10" i="12"/>
  <c r="H9" i="12"/>
  <c r="B9" i="12"/>
  <c r="A9" i="12"/>
  <c r="H8" i="12"/>
  <c r="B8" i="12"/>
  <c r="A8" i="12"/>
  <c r="H7" i="12"/>
  <c r="B7" i="12"/>
  <c r="A7" i="12"/>
  <c r="H6" i="12"/>
  <c r="B6" i="12"/>
  <c r="A6" i="12"/>
  <c r="H5" i="12"/>
  <c r="B5" i="12"/>
  <c r="A5" i="12"/>
  <c r="H4" i="12"/>
  <c r="B4" i="12"/>
  <c r="A4" i="12"/>
  <c r="H3" i="12"/>
  <c r="B3" i="12"/>
  <c r="A3" i="12"/>
  <c r="D3" i="11"/>
  <c r="C15" i="10"/>
  <c r="C14" i="10"/>
  <c r="E13" i="10"/>
  <c r="C13" i="10"/>
  <c r="C12" i="10"/>
  <c r="E9" i="10"/>
  <c r="C8" i="10"/>
  <c r="A2" i="10"/>
  <c r="I27" i="9"/>
  <c r="H1294" i="12" s="1"/>
  <c r="H27" i="9"/>
  <c r="H1280" i="12" s="1"/>
  <c r="G27" i="9"/>
  <c r="H1266" i="12" s="1"/>
  <c r="F27" i="9"/>
  <c r="H1252" i="12" s="1"/>
  <c r="E27" i="9"/>
  <c r="H1238" i="12" s="1"/>
  <c r="D27" i="9"/>
  <c r="H1224" i="12" s="1"/>
  <c r="C27" i="9"/>
  <c r="H1210" i="12" s="1"/>
  <c r="I26" i="9"/>
  <c r="H1293" i="12" s="1"/>
  <c r="I25" i="9"/>
  <c r="H1292" i="12" s="1"/>
  <c r="I24" i="9"/>
  <c r="H1291" i="12" s="1"/>
  <c r="I23" i="9"/>
  <c r="H1290" i="12" s="1"/>
  <c r="I22" i="9"/>
  <c r="H1289" i="12" s="1"/>
  <c r="I21" i="9"/>
  <c r="H1288" i="12" s="1"/>
  <c r="I20" i="9"/>
  <c r="H1287" i="12" s="1"/>
  <c r="H18" i="9"/>
  <c r="H1272" i="12" s="1"/>
  <c r="G18" i="9"/>
  <c r="H1258" i="12" s="1"/>
  <c r="F18" i="9"/>
  <c r="E18" i="9"/>
  <c r="H1230" i="12" s="1"/>
  <c r="D18" i="9"/>
  <c r="H1216" i="12" s="1"/>
  <c r="C18" i="9"/>
  <c r="H1202" i="12" s="1"/>
  <c r="I17" i="9"/>
  <c r="H1285" i="12" s="1"/>
  <c r="I16" i="9"/>
  <c r="H1284" i="12" s="1"/>
  <c r="I15" i="9"/>
  <c r="H1283" i="12" s="1"/>
  <c r="I14" i="9"/>
  <c r="H1282" i="12" s="1"/>
  <c r="I13" i="9"/>
  <c r="H1281" i="12" s="1"/>
  <c r="A4" i="9"/>
  <c r="A3" i="9"/>
  <c r="E107" i="8"/>
  <c r="H1191" i="12" s="1"/>
  <c r="D107" i="8"/>
  <c r="H1187" i="12" s="1"/>
  <c r="C107" i="8"/>
  <c r="H1183" i="12" s="1"/>
  <c r="F106" i="8"/>
  <c r="H1194" i="12" s="1"/>
  <c r="F105" i="8"/>
  <c r="H1193" i="12" s="1"/>
  <c r="F104" i="8"/>
  <c r="E97" i="8"/>
  <c r="H1134" i="12" s="1"/>
  <c r="E96" i="8"/>
  <c r="H1133" i="12" s="1"/>
  <c r="E95" i="8"/>
  <c r="H1132" i="12" s="1"/>
  <c r="E94" i="8"/>
  <c r="E93" i="8"/>
  <c r="H1130" i="12" s="1"/>
  <c r="F92" i="8"/>
  <c r="H1172" i="12" s="1"/>
  <c r="D92" i="8"/>
  <c r="H1086" i="12" s="1"/>
  <c r="C92" i="8"/>
  <c r="H1043" i="12" s="1"/>
  <c r="E91" i="8"/>
  <c r="H1128" i="12" s="1"/>
  <c r="E90" i="8"/>
  <c r="H1127" i="12" s="1"/>
  <c r="E89" i="8"/>
  <c r="H1126" i="12" s="1"/>
  <c r="E88" i="8"/>
  <c r="H1125" i="12" s="1"/>
  <c r="F87" i="8"/>
  <c r="E86" i="8"/>
  <c r="H1123" i="12" s="1"/>
  <c r="E85" i="8"/>
  <c r="H1122" i="12" s="1"/>
  <c r="E84" i="8"/>
  <c r="H1121" i="12" s="1"/>
  <c r="E83" i="8"/>
  <c r="H1120" i="12" s="1"/>
  <c r="F82" i="8"/>
  <c r="H1162" i="12" s="1"/>
  <c r="D82" i="8"/>
  <c r="H1076" i="12" s="1"/>
  <c r="C82" i="8"/>
  <c r="H1033" i="12" s="1"/>
  <c r="E81" i="8"/>
  <c r="H1118" i="12" s="1"/>
  <c r="E80" i="8"/>
  <c r="E79" i="8"/>
  <c r="H1116" i="12" s="1"/>
  <c r="E78" i="8"/>
  <c r="H1115" i="12" s="1"/>
  <c r="F77" i="8"/>
  <c r="H1157" i="12" s="1"/>
  <c r="D77" i="8"/>
  <c r="H1071" i="12" s="1"/>
  <c r="C77" i="8"/>
  <c r="H1028" i="12" s="1"/>
  <c r="E76" i="8"/>
  <c r="H1113" i="12" s="1"/>
  <c r="E75" i="8"/>
  <c r="H1112" i="12" s="1"/>
  <c r="E74" i="8"/>
  <c r="H1111" i="12" s="1"/>
  <c r="F73" i="8"/>
  <c r="H1153" i="12" s="1"/>
  <c r="D73" i="8"/>
  <c r="H1067" i="12" s="1"/>
  <c r="C73" i="8"/>
  <c r="H1024" i="12" s="1"/>
  <c r="E70" i="8"/>
  <c r="H1109" i="12" s="1"/>
  <c r="C68" i="8"/>
  <c r="H1022" i="12" s="1"/>
  <c r="E67" i="8"/>
  <c r="H1107" i="12" s="1"/>
  <c r="E66" i="8"/>
  <c r="H1106" i="12" s="1"/>
  <c r="E65" i="8"/>
  <c r="H1105" i="12" s="1"/>
  <c r="E64" i="8"/>
  <c r="H1104" i="12" s="1"/>
  <c r="E63" i="8"/>
  <c r="H1103" i="12" s="1"/>
  <c r="E62" i="8"/>
  <c r="H1102" i="12" s="1"/>
  <c r="E61" i="8"/>
  <c r="H1101" i="12" s="1"/>
  <c r="E60" i="8"/>
  <c r="H1100" i="12" s="1"/>
  <c r="E59" i="8"/>
  <c r="H1099" i="12" s="1"/>
  <c r="F58" i="8"/>
  <c r="H1141" i="12" s="1"/>
  <c r="E58" i="8"/>
  <c r="H1098" i="12" s="1"/>
  <c r="D58" i="8"/>
  <c r="H1055" i="12" s="1"/>
  <c r="C58" i="8"/>
  <c r="H1012" i="12" s="1"/>
  <c r="E57" i="8"/>
  <c r="H1097" i="12" s="1"/>
  <c r="E56" i="8"/>
  <c r="H1096" i="12" s="1"/>
  <c r="E55" i="8"/>
  <c r="H1095" i="12" s="1"/>
  <c r="F54" i="8"/>
  <c r="D54" i="8"/>
  <c r="H1051" i="12" s="1"/>
  <c r="C54" i="8"/>
  <c r="H1008" i="12" s="1"/>
  <c r="E44" i="8"/>
  <c r="H1005" i="12" s="1"/>
  <c r="E43" i="8"/>
  <c r="H1004" i="12" s="1"/>
  <c r="E42" i="8"/>
  <c r="H1003" i="12" s="1"/>
  <c r="E41" i="8"/>
  <c r="H1002" i="12" s="1"/>
  <c r="D40" i="8"/>
  <c r="H969" i="12" s="1"/>
  <c r="C40" i="8"/>
  <c r="H937" i="12" s="1"/>
  <c r="E39" i="8"/>
  <c r="H1000" i="12" s="1"/>
  <c r="E38" i="8"/>
  <c r="H999" i="12" s="1"/>
  <c r="E37" i="8"/>
  <c r="H998" i="12" s="1"/>
  <c r="E36" i="8"/>
  <c r="H997" i="12" s="1"/>
  <c r="D35" i="8"/>
  <c r="H964" i="12" s="1"/>
  <c r="C35" i="8"/>
  <c r="H932" i="12" s="1"/>
  <c r="E34" i="8"/>
  <c r="H995" i="12" s="1"/>
  <c r="E33" i="8"/>
  <c r="H994" i="12" s="1"/>
  <c r="E32" i="8"/>
  <c r="H993" i="12" s="1"/>
  <c r="E31" i="8"/>
  <c r="H992" i="12" s="1"/>
  <c r="E30" i="8"/>
  <c r="H991" i="12" s="1"/>
  <c r="E29" i="8"/>
  <c r="H990" i="12" s="1"/>
  <c r="E28" i="8"/>
  <c r="H989" i="12" s="1"/>
  <c r="E27" i="8"/>
  <c r="H988" i="12" s="1"/>
  <c r="D26" i="8"/>
  <c r="C26" i="8"/>
  <c r="H923" i="12" s="1"/>
  <c r="E23" i="8"/>
  <c r="H986" i="12" s="1"/>
  <c r="E22" i="8"/>
  <c r="D21" i="8"/>
  <c r="H953" i="12" s="1"/>
  <c r="E20" i="8"/>
  <c r="H984" i="12" s="1"/>
  <c r="E19" i="8"/>
  <c r="H983" i="12" s="1"/>
  <c r="D18" i="8"/>
  <c r="H950" i="12" s="1"/>
  <c r="C18" i="8"/>
  <c r="E17" i="8"/>
  <c r="H981" i="12" s="1"/>
  <c r="E16" i="8"/>
  <c r="H980" i="12" s="1"/>
  <c r="E15" i="8"/>
  <c r="H979" i="12" s="1"/>
  <c r="E14" i="8"/>
  <c r="H978" i="12" s="1"/>
  <c r="D13" i="8"/>
  <c r="H945" i="12" s="1"/>
  <c r="C13" i="8"/>
  <c r="H913" i="12" s="1"/>
  <c r="E11" i="8"/>
  <c r="H976" i="12" s="1"/>
  <c r="A4" i="8"/>
  <c r="A3" i="8"/>
  <c r="R41" i="7"/>
  <c r="H909" i="12" s="1"/>
  <c r="Q41" i="7"/>
  <c r="H879" i="12" s="1"/>
  <c r="N41" i="7"/>
  <c r="H789" i="12" s="1"/>
  <c r="J41" i="7"/>
  <c r="H669" i="12" s="1"/>
  <c r="G41" i="7"/>
  <c r="L40" i="7"/>
  <c r="H728" i="12" s="1"/>
  <c r="K40" i="7"/>
  <c r="Q39" i="7"/>
  <c r="H877" i="12" s="1"/>
  <c r="N39" i="7"/>
  <c r="H787" i="12" s="1"/>
  <c r="J39" i="7"/>
  <c r="H667" i="12" s="1"/>
  <c r="G39" i="7"/>
  <c r="N38" i="7"/>
  <c r="H786" i="12" s="1"/>
  <c r="G38" i="7"/>
  <c r="N37" i="7"/>
  <c r="J37" i="7"/>
  <c r="H665" i="12" s="1"/>
  <c r="G37" i="7"/>
  <c r="H575" i="12" s="1"/>
  <c r="N36" i="7"/>
  <c r="H784" i="12" s="1"/>
  <c r="G36" i="7"/>
  <c r="H574" i="12" s="1"/>
  <c r="Q35" i="7"/>
  <c r="H873" i="12" s="1"/>
  <c r="N35" i="7"/>
  <c r="H783" i="12" s="1"/>
  <c r="G35" i="7"/>
  <c r="P34" i="7"/>
  <c r="H842" i="12" s="1"/>
  <c r="O34" i="7"/>
  <c r="H812" i="12" s="1"/>
  <c r="N34" i="7"/>
  <c r="M34" i="7"/>
  <c r="H752" i="12" s="1"/>
  <c r="L34" i="7"/>
  <c r="K34" i="7"/>
  <c r="H692" i="12" s="1"/>
  <c r="I34" i="7"/>
  <c r="H632" i="12" s="1"/>
  <c r="H34" i="7"/>
  <c r="H602" i="12" s="1"/>
  <c r="G34" i="7"/>
  <c r="H572" i="12" s="1"/>
  <c r="F34" i="7"/>
  <c r="H542" i="12" s="1"/>
  <c r="E34" i="7"/>
  <c r="H512" i="12" s="1"/>
  <c r="D34" i="7"/>
  <c r="H482" i="12" s="1"/>
  <c r="Q33" i="7"/>
  <c r="H871" i="12" s="1"/>
  <c r="N33" i="7"/>
  <c r="H781" i="12" s="1"/>
  <c r="G33" i="7"/>
  <c r="Q32" i="7"/>
  <c r="H870" i="12" s="1"/>
  <c r="N32" i="7"/>
  <c r="H780" i="12" s="1"/>
  <c r="G32" i="7"/>
  <c r="H570" i="12" s="1"/>
  <c r="N31" i="7"/>
  <c r="H779" i="12" s="1"/>
  <c r="J31" i="7"/>
  <c r="G31" i="7"/>
  <c r="H569" i="12" s="1"/>
  <c r="N30" i="7"/>
  <c r="G30" i="7"/>
  <c r="H568" i="12" s="1"/>
  <c r="P29" i="7"/>
  <c r="H837" i="12" s="1"/>
  <c r="O29" i="7"/>
  <c r="H807" i="12" s="1"/>
  <c r="N29" i="7"/>
  <c r="M29" i="7"/>
  <c r="L29" i="7"/>
  <c r="H717" i="12" s="1"/>
  <c r="K29" i="7"/>
  <c r="H687" i="12" s="1"/>
  <c r="I29" i="7"/>
  <c r="H29" i="7"/>
  <c r="H40" i="7" s="1"/>
  <c r="H608" i="12" s="1"/>
  <c r="F29" i="7"/>
  <c r="H537" i="12" s="1"/>
  <c r="E29" i="7"/>
  <c r="H507" i="12" s="1"/>
  <c r="D29" i="7"/>
  <c r="H477" i="12" s="1"/>
  <c r="P27" i="7"/>
  <c r="H836" i="12" s="1"/>
  <c r="O27" i="7"/>
  <c r="H806" i="12" s="1"/>
  <c r="M27" i="7"/>
  <c r="H746" i="12" s="1"/>
  <c r="L27" i="7"/>
  <c r="K27" i="7"/>
  <c r="H686" i="12" s="1"/>
  <c r="I27" i="7"/>
  <c r="H27" i="7"/>
  <c r="H596" i="12" s="1"/>
  <c r="F27" i="7"/>
  <c r="H536" i="12" s="1"/>
  <c r="E27" i="7"/>
  <c r="H506" i="12" s="1"/>
  <c r="D27" i="7"/>
  <c r="Q26" i="7"/>
  <c r="H865" i="12" s="1"/>
  <c r="N26" i="7"/>
  <c r="H775" i="12" s="1"/>
  <c r="J26" i="7"/>
  <c r="G26" i="7"/>
  <c r="H565" i="12" s="1"/>
  <c r="Q25" i="7"/>
  <c r="H864" i="12" s="1"/>
  <c r="N25" i="7"/>
  <c r="H774" i="12" s="1"/>
  <c r="G25" i="7"/>
  <c r="Q24" i="7"/>
  <c r="H863" i="12" s="1"/>
  <c r="N24" i="7"/>
  <c r="H773" i="12" s="1"/>
  <c r="J24" i="7"/>
  <c r="H653" i="12" s="1"/>
  <c r="G24" i="7"/>
  <c r="H563" i="12" s="1"/>
  <c r="Q23" i="7"/>
  <c r="H862" i="12" s="1"/>
  <c r="N23" i="7"/>
  <c r="H772" i="12" s="1"/>
  <c r="J23" i="7"/>
  <c r="H652" i="12" s="1"/>
  <c r="G23" i="7"/>
  <c r="H562" i="12" s="1"/>
  <c r="N22" i="7"/>
  <c r="Q22" i="7" s="1"/>
  <c r="J22" i="7"/>
  <c r="G22" i="7"/>
  <c r="N21" i="7"/>
  <c r="J21" i="7"/>
  <c r="H651" i="12" s="1"/>
  <c r="G21" i="7"/>
  <c r="Q20" i="7"/>
  <c r="H860" i="12" s="1"/>
  <c r="N20" i="7"/>
  <c r="H770" i="12" s="1"/>
  <c r="J20" i="7"/>
  <c r="H650" i="12" s="1"/>
  <c r="G20" i="7"/>
  <c r="H560" i="12" s="1"/>
  <c r="P19" i="7"/>
  <c r="H829" i="12" s="1"/>
  <c r="O19" i="7"/>
  <c r="H799" i="12" s="1"/>
  <c r="N19" i="7"/>
  <c r="M19" i="7"/>
  <c r="H739" i="12" s="1"/>
  <c r="L19" i="7"/>
  <c r="H709" i="12" s="1"/>
  <c r="K19" i="7"/>
  <c r="I19" i="7"/>
  <c r="H619" i="12" s="1"/>
  <c r="H19" i="7"/>
  <c r="F19" i="7"/>
  <c r="E19" i="7"/>
  <c r="D19" i="7"/>
  <c r="H469" i="12" s="1"/>
  <c r="N18" i="7"/>
  <c r="H768" i="12" s="1"/>
  <c r="G18" i="7"/>
  <c r="N17" i="7"/>
  <c r="J17" i="7"/>
  <c r="G17" i="7"/>
  <c r="H557" i="12" s="1"/>
  <c r="Q16" i="7"/>
  <c r="H856" i="12" s="1"/>
  <c r="N16" i="7"/>
  <c r="H766" i="12" s="1"/>
  <c r="J16" i="7"/>
  <c r="G16" i="7"/>
  <c r="H556" i="12" s="1"/>
  <c r="Q15" i="7"/>
  <c r="H855" i="12" s="1"/>
  <c r="N15" i="7"/>
  <c r="H765" i="12" s="1"/>
  <c r="G15" i="7"/>
  <c r="Q14" i="7"/>
  <c r="H854" i="12" s="1"/>
  <c r="N14" i="7"/>
  <c r="H764" i="12" s="1"/>
  <c r="J14" i="7"/>
  <c r="H644" i="12" s="1"/>
  <c r="G14" i="7"/>
  <c r="H554" i="12" s="1"/>
  <c r="Q13" i="7"/>
  <c r="H853" i="12" s="1"/>
  <c r="N13" i="7"/>
  <c r="H763" i="12" s="1"/>
  <c r="J13" i="7"/>
  <c r="H643" i="12" s="1"/>
  <c r="G13" i="7"/>
  <c r="H553" i="12" s="1"/>
  <c r="N12" i="7"/>
  <c r="H762" i="12" s="1"/>
  <c r="J12" i="7"/>
  <c r="G12" i="7"/>
  <c r="N11" i="7"/>
  <c r="J11" i="7"/>
  <c r="H641" i="12" s="1"/>
  <c r="G11" i="7"/>
  <c r="H551" i="12" s="1"/>
  <c r="A4" i="7"/>
  <c r="A3" i="7"/>
  <c r="E148" i="6"/>
  <c r="C148" i="6"/>
  <c r="H1304" i="12" s="1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E131" i="6"/>
  <c r="H1323" i="12" s="1"/>
  <c r="C131" i="6"/>
  <c r="H1303" i="12" s="1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E114" i="6"/>
  <c r="H1322" i="12" s="1"/>
  <c r="C114" i="6"/>
  <c r="H1302" i="12" s="1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114" i="6" s="1"/>
  <c r="H1332" i="12" s="1"/>
  <c r="E97" i="6"/>
  <c r="H1321" i="12" s="1"/>
  <c r="C97" i="6"/>
  <c r="H1301" i="12" s="1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E78" i="6"/>
  <c r="H1319" i="12" s="1"/>
  <c r="C78" i="6"/>
  <c r="H1299" i="12" s="1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E61" i="6"/>
  <c r="H1318" i="12" s="1"/>
  <c r="C61" i="6"/>
  <c r="H1298" i="12" s="1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E44" i="6"/>
  <c r="H1317" i="12" s="1"/>
  <c r="C44" i="6"/>
  <c r="H1297" i="12" s="1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E27" i="6"/>
  <c r="H1316" i="12" s="1"/>
  <c r="C27" i="6"/>
  <c r="H1296" i="12" s="1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A4" i="6"/>
  <c r="A3" i="6"/>
  <c r="L33" i="5"/>
  <c r="H436" i="12" s="1"/>
  <c r="L32" i="5"/>
  <c r="H435" i="12" s="1"/>
  <c r="L30" i="5"/>
  <c r="H433" i="12" s="1"/>
  <c r="L29" i="5"/>
  <c r="H432" i="12" s="1"/>
  <c r="L28" i="5"/>
  <c r="H431" i="12" s="1"/>
  <c r="L27" i="5"/>
  <c r="M26" i="5"/>
  <c r="H451" i="12" s="1"/>
  <c r="L26" i="5"/>
  <c r="H429" i="12" s="1"/>
  <c r="K26" i="5"/>
  <c r="H407" i="12" s="1"/>
  <c r="J26" i="5"/>
  <c r="H385" i="12" s="1"/>
  <c r="I26" i="5"/>
  <c r="H363" i="12" s="1"/>
  <c r="H26" i="5"/>
  <c r="H341" i="12" s="1"/>
  <c r="G26" i="5"/>
  <c r="H319" i="12" s="1"/>
  <c r="F26" i="5"/>
  <c r="H297" i="12" s="1"/>
  <c r="E26" i="5"/>
  <c r="H275" i="12" s="1"/>
  <c r="D26" i="5"/>
  <c r="C26" i="5"/>
  <c r="H231" i="12" s="1"/>
  <c r="L25" i="5"/>
  <c r="H428" i="12" s="1"/>
  <c r="L24" i="5"/>
  <c r="H427" i="12" s="1"/>
  <c r="M23" i="5"/>
  <c r="H448" i="12" s="1"/>
  <c r="K23" i="5"/>
  <c r="H404" i="12" s="1"/>
  <c r="J23" i="5"/>
  <c r="H382" i="12" s="1"/>
  <c r="I23" i="5"/>
  <c r="H360" i="12" s="1"/>
  <c r="H23" i="5"/>
  <c r="H338" i="12" s="1"/>
  <c r="G23" i="5"/>
  <c r="H316" i="12" s="1"/>
  <c r="F23" i="5"/>
  <c r="H294" i="12" s="1"/>
  <c r="E23" i="5"/>
  <c r="L23" i="5" s="1"/>
  <c r="H426" i="12" s="1"/>
  <c r="D23" i="5"/>
  <c r="C23" i="5"/>
  <c r="H228" i="12" s="1"/>
  <c r="L22" i="5"/>
  <c r="H425" i="12" s="1"/>
  <c r="L21" i="5"/>
  <c r="H424" i="12" s="1"/>
  <c r="L20" i="5"/>
  <c r="H423" i="12" s="1"/>
  <c r="M19" i="5"/>
  <c r="H444" i="12" s="1"/>
  <c r="K19" i="5"/>
  <c r="H400" i="12" s="1"/>
  <c r="J19" i="5"/>
  <c r="H378" i="12" s="1"/>
  <c r="I19" i="5"/>
  <c r="H356" i="12" s="1"/>
  <c r="H19" i="5"/>
  <c r="G19" i="5"/>
  <c r="F19" i="5"/>
  <c r="H290" i="12" s="1"/>
  <c r="E19" i="5"/>
  <c r="H268" i="12" s="1"/>
  <c r="D19" i="5"/>
  <c r="H246" i="12" s="1"/>
  <c r="C19" i="5"/>
  <c r="H224" i="12" s="1"/>
  <c r="J18" i="5"/>
  <c r="H377" i="12" s="1"/>
  <c r="I18" i="5"/>
  <c r="L16" i="5"/>
  <c r="H419" i="12" s="1"/>
  <c r="L15" i="5"/>
  <c r="M14" i="5"/>
  <c r="H439" i="12" s="1"/>
  <c r="K14" i="5"/>
  <c r="H395" i="12" s="1"/>
  <c r="J14" i="5"/>
  <c r="H373" i="12" s="1"/>
  <c r="I14" i="5"/>
  <c r="H351" i="12" s="1"/>
  <c r="H14" i="5"/>
  <c r="H329" i="12" s="1"/>
  <c r="G14" i="5"/>
  <c r="H307" i="12" s="1"/>
  <c r="F14" i="5"/>
  <c r="E14" i="5"/>
  <c r="H263" i="12" s="1"/>
  <c r="D14" i="5"/>
  <c r="C14" i="5"/>
  <c r="H219" i="12" s="1"/>
  <c r="M13" i="5"/>
  <c r="H438" i="12" s="1"/>
  <c r="J13" i="5"/>
  <c r="H372" i="12" s="1"/>
  <c r="I13" i="5"/>
  <c r="H350" i="12" s="1"/>
  <c r="G13" i="5"/>
  <c r="F13" i="5"/>
  <c r="H284" i="12" s="1"/>
  <c r="E13" i="5"/>
  <c r="H262" i="12" s="1"/>
  <c r="D13" i="5"/>
  <c r="H240" i="12" s="1"/>
  <c r="A5" i="5"/>
  <c r="A4" i="5"/>
  <c r="A2" i="5"/>
  <c r="D43" i="4"/>
  <c r="H202" i="12"/>
  <c r="H191" i="12"/>
  <c r="A5" i="4"/>
  <c r="A4" i="4"/>
  <c r="A2" i="4"/>
  <c r="D38" i="3"/>
  <c r="C38" i="3"/>
  <c r="H149" i="12" s="1"/>
  <c r="D29" i="3"/>
  <c r="H27" i="3"/>
  <c r="H31" i="3" s="1"/>
  <c r="G27" i="3"/>
  <c r="H169" i="12" s="1"/>
  <c r="D22" i="3"/>
  <c r="C22" i="3"/>
  <c r="H137" i="12" s="1"/>
  <c r="H16" i="3"/>
  <c r="G16" i="3"/>
  <c r="A5" i="3"/>
  <c r="A4" i="3"/>
  <c r="A2" i="3"/>
  <c r="D92" i="2"/>
  <c r="C9" i="10" s="1"/>
  <c r="D9" i="10" s="1"/>
  <c r="C92" i="2"/>
  <c r="H69" i="12" s="1"/>
  <c r="D79" i="2"/>
  <c r="D85" i="2" s="1"/>
  <c r="C79" i="2"/>
  <c r="C85" i="2" s="1"/>
  <c r="H64" i="12" s="1"/>
  <c r="D76" i="2"/>
  <c r="C76" i="2"/>
  <c r="H57" i="12" s="1"/>
  <c r="D65" i="2"/>
  <c r="C65" i="2"/>
  <c r="H48" i="12" s="1"/>
  <c r="H61" i="2"/>
  <c r="H71" i="2" s="1"/>
  <c r="H79" i="2" s="1"/>
  <c r="G61" i="2"/>
  <c r="G71" i="2" s="1"/>
  <c r="H120" i="12" s="1"/>
  <c r="D52" i="2"/>
  <c r="C52" i="2"/>
  <c r="H38" i="12" s="1"/>
  <c r="H50" i="2"/>
  <c r="H56" i="2" s="1"/>
  <c r="G50" i="2"/>
  <c r="H102" i="12" s="1"/>
  <c r="D40" i="2"/>
  <c r="C40" i="2"/>
  <c r="H27" i="12" s="1"/>
  <c r="D35" i="2"/>
  <c r="D46" i="2" s="1"/>
  <c r="C35" i="2"/>
  <c r="C46" i="2" s="1"/>
  <c r="H33" i="12" s="1"/>
  <c r="D33" i="2"/>
  <c r="C33" i="2"/>
  <c r="H21" i="12" s="1"/>
  <c r="H28" i="2"/>
  <c r="H34" i="2" s="1"/>
  <c r="G28" i="2"/>
  <c r="H87" i="12" s="1"/>
  <c r="D28" i="2"/>
  <c r="C28" i="2"/>
  <c r="H18" i="12" s="1"/>
  <c r="H22" i="2"/>
  <c r="H26" i="2" s="1"/>
  <c r="G22" i="2"/>
  <c r="G26" i="2" s="1"/>
  <c r="D20" i="2"/>
  <c r="C20" i="2"/>
  <c r="H11" i="12" s="1"/>
  <c r="H18" i="2"/>
  <c r="C13" i="5" s="1"/>
  <c r="G18" i="2"/>
  <c r="E7" i="10" s="1"/>
  <c r="A5" i="2"/>
  <c r="A4" i="2"/>
  <c r="A2" i="2"/>
  <c r="AA3" i="1"/>
  <c r="AA2" i="1"/>
  <c r="AA1" i="1"/>
  <c r="D13" i="10" l="1"/>
  <c r="D17" i="5"/>
  <c r="H244" i="12" s="1"/>
  <c r="E17" i="5"/>
  <c r="H266" i="12" s="1"/>
  <c r="A5" i="18"/>
  <c r="A5" i="19"/>
  <c r="B31" i="18"/>
  <c r="B31" i="19"/>
  <c r="B33" i="18"/>
  <c r="B33" i="19"/>
  <c r="H571" i="12"/>
  <c r="J33" i="7"/>
  <c r="H661" i="12" s="1"/>
  <c r="J30" i="7"/>
  <c r="H658" i="12" s="1"/>
  <c r="H660" i="12"/>
  <c r="G56" i="2"/>
  <c r="H107" i="12" s="1"/>
  <c r="E40" i="8"/>
  <c r="H1001" i="12" s="1"/>
  <c r="C45" i="8"/>
  <c r="H942" i="12" s="1"/>
  <c r="E18" i="8"/>
  <c r="H982" i="12" s="1"/>
  <c r="H918" i="12"/>
  <c r="F61" i="6"/>
  <c r="H1328" i="12" s="1"/>
  <c r="F27" i="6"/>
  <c r="H1326" i="12" s="1"/>
  <c r="H110" i="12"/>
  <c r="G34" i="2"/>
  <c r="H93" i="12" s="1"/>
  <c r="H79" i="12"/>
  <c r="D44" i="4"/>
  <c r="D46" i="4" s="1"/>
  <c r="D31" i="3"/>
  <c r="H33" i="3" s="1"/>
  <c r="A5" i="15"/>
  <c r="A5" i="16"/>
  <c r="B111" i="15"/>
  <c r="B31" i="16"/>
  <c r="B113" i="15"/>
  <c r="B33" i="16"/>
  <c r="C1319" i="12"/>
  <c r="A5" i="14"/>
  <c r="B54" i="4"/>
  <c r="B111" i="14"/>
  <c r="B52" i="3"/>
  <c r="B113" i="14"/>
  <c r="B153" i="6"/>
  <c r="E40" i="7"/>
  <c r="H518" i="12" s="1"/>
  <c r="Q18" i="7"/>
  <c r="H858" i="12" s="1"/>
  <c r="C79" i="6"/>
  <c r="H1300" i="12" s="1"/>
  <c r="E12" i="10"/>
  <c r="D12" i="10" s="1"/>
  <c r="H82" i="12"/>
  <c r="D31" i="5"/>
  <c r="H37" i="2"/>
  <c r="H95" i="2" s="1"/>
  <c r="C94" i="2"/>
  <c r="H71" i="12" s="1"/>
  <c r="D56" i="2"/>
  <c r="B113" i="8"/>
  <c r="C13" i="12"/>
  <c r="C93" i="12"/>
  <c r="C209" i="12"/>
  <c r="C149" i="12"/>
  <c r="C353" i="12"/>
  <c r="C90" i="12"/>
  <c r="C145" i="12"/>
  <c r="C198" i="12"/>
  <c r="C234" i="12"/>
  <c r="C501" i="12"/>
  <c r="C36" i="12"/>
  <c r="C409" i="12"/>
  <c r="A3" i="10"/>
  <c r="C120" i="12"/>
  <c r="C124" i="12"/>
  <c r="C173" i="12"/>
  <c r="C292" i="12"/>
  <c r="C424" i="12"/>
  <c r="C178" i="12"/>
  <c r="C63" i="12"/>
  <c r="C117" i="12"/>
  <c r="C169" i="12"/>
  <c r="C223" i="12"/>
  <c r="C238" i="12"/>
  <c r="C246" i="12"/>
  <c r="C362" i="12"/>
  <c r="C388" i="12"/>
  <c r="C3" i="12"/>
  <c r="C25" i="12"/>
  <c r="C40" i="12"/>
  <c r="C67" i="12"/>
  <c r="C166" i="12"/>
  <c r="C191" i="12"/>
  <c r="C195" i="12"/>
  <c r="C231" i="12"/>
  <c r="C349" i="12"/>
  <c r="C406" i="12"/>
  <c r="C37" i="12"/>
  <c r="C79" i="12"/>
  <c r="C114" i="12"/>
  <c r="C188" i="12"/>
  <c r="C52" i="12"/>
  <c r="C91" i="12"/>
  <c r="C146" i="12"/>
  <c r="C163" i="12"/>
  <c r="C215" i="12"/>
  <c r="C220" i="12"/>
  <c r="C235" i="12"/>
  <c r="C255" i="12"/>
  <c r="C263" i="12"/>
  <c r="C367" i="12"/>
  <c r="C385" i="12"/>
  <c r="C455" i="12"/>
  <c r="C18" i="12"/>
  <c r="C22" i="12"/>
  <c r="C30" i="12"/>
  <c r="C76" i="12"/>
  <c r="C103" i="12"/>
  <c r="C118" i="12"/>
  <c r="C185" i="12"/>
  <c r="C228" i="12"/>
  <c r="C232" i="12"/>
  <c r="C611" i="12"/>
  <c r="C652" i="12"/>
  <c r="C15" i="12"/>
  <c r="C49" i="12"/>
  <c r="C131" i="12"/>
  <c r="C167" i="12"/>
  <c r="C355" i="12"/>
  <c r="C928" i="12"/>
  <c r="C12" i="12"/>
  <c r="C73" i="12"/>
  <c r="C84" i="12"/>
  <c r="C189" i="12"/>
  <c r="C225" i="12"/>
  <c r="C252" i="12"/>
  <c r="C268" i="12"/>
  <c r="C299" i="12"/>
  <c r="C325" i="12"/>
  <c r="C572" i="12"/>
  <c r="C599" i="12"/>
  <c r="C19" i="12"/>
  <c r="C42" i="12"/>
  <c r="C57" i="12"/>
  <c r="C100" i="12"/>
  <c r="C108" i="12"/>
  <c r="C128" i="12"/>
  <c r="C139" i="12"/>
  <c r="C204" i="12"/>
  <c r="C216" i="12"/>
  <c r="C256" i="12"/>
  <c r="C308" i="12"/>
  <c r="C334" i="12"/>
  <c r="C9" i="12"/>
  <c r="C46" i="12"/>
  <c r="C69" i="12"/>
  <c r="C152" i="12"/>
  <c r="C241" i="12"/>
  <c r="C428" i="12"/>
  <c r="C16" i="12"/>
  <c r="C39" i="12"/>
  <c r="C66" i="12"/>
  <c r="C97" i="12"/>
  <c r="C136" i="12"/>
  <c r="C157" i="12"/>
  <c r="C201" i="12"/>
  <c r="C304" i="12"/>
  <c r="C374" i="12"/>
  <c r="C534" i="12"/>
  <c r="H86" i="12"/>
  <c r="H355" i="12"/>
  <c r="L18" i="5"/>
  <c r="H421" i="12" s="1"/>
  <c r="H771" i="12"/>
  <c r="Q21" i="7"/>
  <c r="H861" i="12" s="1"/>
  <c r="H558" i="12"/>
  <c r="J18" i="7"/>
  <c r="H785" i="12"/>
  <c r="Q37" i="7"/>
  <c r="H698" i="12"/>
  <c r="C44" i="4"/>
  <c r="C46" i="4" s="1"/>
  <c r="H211" i="12"/>
  <c r="H306" i="12"/>
  <c r="G17" i="5"/>
  <c r="H310" i="12" s="1"/>
  <c r="F44" i="6"/>
  <c r="H1327" i="12" s="1"/>
  <c r="H642" i="12"/>
  <c r="R12" i="7"/>
  <c r="H882" i="12" s="1"/>
  <c r="R14" i="7"/>
  <c r="H884" i="12" s="1"/>
  <c r="R22" i="7"/>
  <c r="R24" i="7"/>
  <c r="H893" i="12" s="1"/>
  <c r="H626" i="12"/>
  <c r="H627" i="12"/>
  <c r="I40" i="7"/>
  <c r="H638" i="12" s="1"/>
  <c r="H659" i="12"/>
  <c r="H576" i="12"/>
  <c r="J38" i="7"/>
  <c r="B31" i="9"/>
  <c r="C793" i="12"/>
  <c r="H767" i="12"/>
  <c r="Q17" i="7"/>
  <c r="H857" i="12" s="1"/>
  <c r="F78" i="6"/>
  <c r="H769" i="12"/>
  <c r="Q19" i="7"/>
  <c r="H782" i="12"/>
  <c r="Q34" i="7"/>
  <c r="H872" i="12" s="1"/>
  <c r="H955" i="12"/>
  <c r="D45" i="8"/>
  <c r="H1117" i="12"/>
  <c r="E77" i="8"/>
  <c r="H1114" i="12" s="1"/>
  <c r="H1167" i="12"/>
  <c r="F98" i="8"/>
  <c r="H36" i="3"/>
  <c r="L14" i="5"/>
  <c r="H417" i="12" s="1"/>
  <c r="H1324" i="12"/>
  <c r="E149" i="6"/>
  <c r="H1325" i="12" s="1"/>
  <c r="H555" i="12"/>
  <c r="J15" i="7"/>
  <c r="H564" i="12"/>
  <c r="J25" i="7"/>
  <c r="O40" i="7"/>
  <c r="E73" i="8"/>
  <c r="H1110" i="12" s="1"/>
  <c r="H22" i="12"/>
  <c r="Q12" i="7"/>
  <c r="H852" i="12" s="1"/>
  <c r="H716" i="12"/>
  <c r="L42" i="7"/>
  <c r="H730" i="12" s="1"/>
  <c r="Q31" i="7"/>
  <c r="H869" i="12" s="1"/>
  <c r="H573" i="12"/>
  <c r="J35" i="7"/>
  <c r="C45" i="7"/>
  <c r="E54" i="8"/>
  <c r="H1094" i="12" s="1"/>
  <c r="H1192" i="12"/>
  <c r="F107" i="8"/>
  <c r="H1195" i="12" s="1"/>
  <c r="H761" i="12"/>
  <c r="Q11" i="7"/>
  <c r="H851" i="12" s="1"/>
  <c r="C1335" i="12"/>
  <c r="C1332" i="12"/>
  <c r="C1329" i="12"/>
  <c r="C1326" i="12"/>
  <c r="C1323" i="12"/>
  <c r="C1320" i="12"/>
  <c r="C1317" i="12"/>
  <c r="C1314" i="12"/>
  <c r="C1311" i="12"/>
  <c r="C1308" i="12"/>
  <c r="C1305" i="12"/>
  <c r="C1302" i="12"/>
  <c r="C1299" i="12"/>
  <c r="C1296" i="12"/>
  <c r="C1292" i="12"/>
  <c r="C1289" i="12"/>
  <c r="C1286" i="12"/>
  <c r="C1283" i="12"/>
  <c r="C1280" i="12"/>
  <c r="C1277" i="12"/>
  <c r="C1274" i="12"/>
  <c r="C1271" i="12"/>
  <c r="C1268" i="12"/>
  <c r="C1265" i="12"/>
  <c r="C1262" i="12"/>
  <c r="C1259" i="12"/>
  <c r="C1256" i="12"/>
  <c r="C1253" i="12"/>
  <c r="C1250" i="12"/>
  <c r="C1247" i="12"/>
  <c r="C1244" i="12"/>
  <c r="C1241" i="12"/>
  <c r="C1238" i="12"/>
  <c r="C1235" i="12"/>
  <c r="C1232" i="12"/>
  <c r="C1229" i="12"/>
  <c r="C1226" i="12"/>
  <c r="C1223" i="12"/>
  <c r="C1220" i="12"/>
  <c r="C1217" i="12"/>
  <c r="C1214" i="12"/>
  <c r="C1211" i="12"/>
  <c r="C1208" i="12"/>
  <c r="C1205" i="12"/>
  <c r="C1202" i="12"/>
  <c r="C1199" i="12"/>
  <c r="C1195" i="12"/>
  <c r="C1192" i="12"/>
  <c r="C1189" i="12"/>
  <c r="C1186" i="12"/>
  <c r="C1183" i="12"/>
  <c r="C1180" i="12"/>
  <c r="C1177" i="12"/>
  <c r="C1174" i="12"/>
  <c r="C1171" i="12"/>
  <c r="C1168" i="12"/>
  <c r="C1165" i="12"/>
  <c r="C1162" i="12"/>
  <c r="C1159" i="12"/>
  <c r="C1156" i="12"/>
  <c r="C1153" i="12"/>
  <c r="C1150" i="12"/>
  <c r="C1147" i="12"/>
  <c r="C1144" i="12"/>
  <c r="C1141" i="12"/>
  <c r="C1138" i="12"/>
  <c r="C1135" i="12"/>
  <c r="C1132" i="12"/>
  <c r="C1129" i="12"/>
  <c r="C1126" i="12"/>
  <c r="C1123" i="12"/>
  <c r="C1120" i="12"/>
  <c r="C1117" i="12"/>
  <c r="C1114" i="12"/>
  <c r="C1111" i="12"/>
  <c r="C1108" i="12"/>
  <c r="C1105" i="12"/>
  <c r="C1102" i="12"/>
  <c r="C1099" i="12"/>
  <c r="C1096" i="12"/>
  <c r="C1093" i="12"/>
  <c r="C1090" i="12"/>
  <c r="C1087" i="12"/>
  <c r="C1084" i="12"/>
  <c r="C1081" i="12"/>
  <c r="C1334" i="12"/>
  <c r="C1333" i="12"/>
  <c r="C1330" i="12"/>
  <c r="C1327" i="12"/>
  <c r="C1324" i="12"/>
  <c r="C1321" i="12"/>
  <c r="C1318" i="12"/>
  <c r="C1315" i="12"/>
  <c r="C1312" i="12"/>
  <c r="C1309" i="12"/>
  <c r="C1306" i="12"/>
  <c r="C1303" i="12"/>
  <c r="C1300" i="12"/>
  <c r="C1297" i="12"/>
  <c r="C1293" i="12"/>
  <c r="C1290" i="12"/>
  <c r="C1287" i="12"/>
  <c r="C1284" i="12"/>
  <c r="C1281" i="12"/>
  <c r="C1278" i="12"/>
  <c r="C1275" i="12"/>
  <c r="C1272" i="12"/>
  <c r="C1269" i="12"/>
  <c r="C1266" i="12"/>
  <c r="C1263" i="12"/>
  <c r="C1260" i="12"/>
  <c r="C1257" i="12"/>
  <c r="C1254" i="12"/>
  <c r="C1251" i="12"/>
  <c r="C1248" i="12"/>
  <c r="C1245" i="12"/>
  <c r="C1242" i="12"/>
  <c r="C1239" i="12"/>
  <c r="C1236" i="12"/>
  <c r="C1233" i="12"/>
  <c r="C1230" i="12"/>
  <c r="C1227" i="12"/>
  <c r="C1224" i="12"/>
  <c r="C1221" i="12"/>
  <c r="C1218" i="12"/>
  <c r="C1215" i="12"/>
  <c r="C1212" i="12"/>
  <c r="C1209" i="12"/>
  <c r="C1206" i="12"/>
  <c r="C1203" i="12"/>
  <c r="C1200" i="12"/>
  <c r="C1197" i="12"/>
  <c r="C1193" i="12"/>
  <c r="C1190" i="12"/>
  <c r="C1187" i="12"/>
  <c r="C1184" i="12"/>
  <c r="C1181" i="12"/>
  <c r="C1178" i="12"/>
  <c r="C1175" i="12"/>
  <c r="C1172" i="12"/>
  <c r="C1169" i="12"/>
  <c r="C1166" i="12"/>
  <c r="C1163" i="12"/>
  <c r="C1160" i="12"/>
  <c r="C1157" i="12"/>
  <c r="C1154" i="12"/>
  <c r="C1151" i="12"/>
  <c r="C1148" i="12"/>
  <c r="C1145" i="12"/>
  <c r="C1142" i="12"/>
  <c r="C1139" i="12"/>
  <c r="C1136" i="12"/>
  <c r="C1133" i="12"/>
  <c r="C1130" i="12"/>
  <c r="C1127" i="12"/>
  <c r="C1124" i="12"/>
  <c r="C1121" i="12"/>
  <c r="C1118" i="12"/>
  <c r="C1115" i="12"/>
  <c r="C1112" i="12"/>
  <c r="C1109" i="12"/>
  <c r="C1106" i="12"/>
  <c r="C1103" i="12"/>
  <c r="C1100" i="12"/>
  <c r="C1097" i="12"/>
  <c r="C1094" i="12"/>
  <c r="C1091" i="12"/>
  <c r="C1088" i="12"/>
  <c r="C1085" i="12"/>
  <c r="C1082" i="12"/>
  <c r="C1079" i="12"/>
  <c r="C1076" i="12"/>
  <c r="C1073" i="12"/>
  <c r="C1070" i="12"/>
  <c r="C1067" i="12"/>
  <c r="C1064" i="12"/>
  <c r="C1061" i="12"/>
  <c r="C1058" i="12"/>
  <c r="C1055" i="12"/>
  <c r="C1052" i="12"/>
  <c r="C1049" i="12"/>
  <c r="C1046" i="12"/>
  <c r="C1043" i="12"/>
  <c r="C1040" i="12"/>
  <c r="C1037" i="12"/>
  <c r="C1034" i="12"/>
  <c r="C1031" i="12"/>
  <c r="C1028" i="12"/>
  <c r="C1025" i="12"/>
  <c r="C1022" i="12"/>
  <c r="C1019" i="12"/>
  <c r="C1016" i="12"/>
  <c r="C1013" i="12"/>
  <c r="C1010" i="12"/>
  <c r="C1007" i="12"/>
  <c r="C1004" i="12"/>
  <c r="C1001" i="12"/>
  <c r="C998" i="12"/>
  <c r="C995" i="12"/>
  <c r="C992" i="12"/>
  <c r="C989" i="12"/>
  <c r="C986" i="12"/>
  <c r="C983" i="12"/>
  <c r="C980" i="12"/>
  <c r="C977" i="12"/>
  <c r="C974" i="12"/>
  <c r="C971" i="12"/>
  <c r="C968" i="12"/>
  <c r="C965" i="12"/>
  <c r="C962" i="12"/>
  <c r="C959" i="12"/>
  <c r="C956" i="12"/>
  <c r="C953" i="12"/>
  <c r="C950" i="12"/>
  <c r="C947" i="12"/>
  <c r="C944" i="12"/>
  <c r="C941" i="12"/>
  <c r="C938" i="12"/>
  <c r="C935" i="12"/>
  <c r="C932" i="12"/>
  <c r="C929" i="12"/>
  <c r="C926" i="12"/>
  <c r="C923" i="12"/>
  <c r="C920" i="12"/>
  <c r="C917" i="12"/>
  <c r="C914" i="12"/>
  <c r="C910" i="12"/>
  <c r="C907" i="12"/>
  <c r="C904" i="12"/>
  <c r="C901" i="12"/>
  <c r="C898" i="12"/>
  <c r="C895" i="12"/>
  <c r="C892" i="12"/>
  <c r="C889" i="12"/>
  <c r="C886" i="12"/>
  <c r="C883" i="12"/>
  <c r="C880" i="12"/>
  <c r="C877" i="12"/>
  <c r="C874" i="12"/>
  <c r="C871" i="12"/>
  <c r="C868" i="12"/>
  <c r="C865" i="12"/>
  <c r="C862" i="12"/>
  <c r="C859" i="12"/>
  <c r="C1322" i="12"/>
  <c r="C1307" i="12"/>
  <c r="C1249" i="12"/>
  <c r="C1231" i="12"/>
  <c r="C1213" i="12"/>
  <c r="C1194" i="12"/>
  <c r="C1176" i="12"/>
  <c r="C1158" i="12"/>
  <c r="C1140" i="12"/>
  <c r="C1122" i="12"/>
  <c r="C1104" i="12"/>
  <c r="C1086" i="12"/>
  <c r="C1294" i="12"/>
  <c r="C1282" i="12"/>
  <c r="C1267" i="12"/>
  <c r="C1310" i="12"/>
  <c r="C1252" i="12"/>
  <c r="C1234" i="12"/>
  <c r="C1216" i="12"/>
  <c r="C1198" i="12"/>
  <c r="C1179" i="12"/>
  <c r="C1161" i="12"/>
  <c r="C1143" i="12"/>
  <c r="C1125" i="12"/>
  <c r="C1107" i="12"/>
  <c r="C1089" i="12"/>
  <c r="C1313" i="12"/>
  <c r="C1298" i="12"/>
  <c r="C1285" i="12"/>
  <c r="C1255" i="12"/>
  <c r="C1237" i="12"/>
  <c r="C1328" i="12"/>
  <c r="C1316" i="12"/>
  <c r="C1273" i="12"/>
  <c r="C1258" i="12"/>
  <c r="C1240" i="12"/>
  <c r="C1222" i="12"/>
  <c r="C1204" i="12"/>
  <c r="C1185" i="12"/>
  <c r="C1167" i="12"/>
  <c r="C1149" i="12"/>
  <c r="C1131" i="12"/>
  <c r="C1113" i="12"/>
  <c r="C1095" i="12"/>
  <c r="C1301" i="12"/>
  <c r="C1288" i="12"/>
  <c r="C1077" i="12"/>
  <c r="C1074" i="12"/>
  <c r="C1071" i="12"/>
  <c r="C1068" i="12"/>
  <c r="C1065" i="12"/>
  <c r="C1062" i="12"/>
  <c r="C1059" i="12"/>
  <c r="C1056" i="12"/>
  <c r="C1053" i="12"/>
  <c r="C1050" i="12"/>
  <c r="C1047" i="12"/>
  <c r="C1044" i="12"/>
  <c r="C1041" i="12"/>
  <c r="C1038" i="12"/>
  <c r="C1035" i="12"/>
  <c r="C1032" i="12"/>
  <c r="C1029" i="12"/>
  <c r="C1026" i="12"/>
  <c r="C1023" i="12"/>
  <c r="C1020" i="12"/>
  <c r="C1017" i="12"/>
  <c r="C1014" i="12"/>
  <c r="C1011" i="12"/>
  <c r="C1008" i="12"/>
  <c r="C1005" i="12"/>
  <c r="C1002" i="12"/>
  <c r="C999" i="12"/>
  <c r="C996" i="12"/>
  <c r="C993" i="12"/>
  <c r="C990" i="12"/>
  <c r="C987" i="12"/>
  <c r="C984" i="12"/>
  <c r="C981" i="12"/>
  <c r="C978" i="12"/>
  <c r="C975" i="12"/>
  <c r="C972" i="12"/>
  <c r="C969" i="12"/>
  <c r="C966" i="12"/>
  <c r="C963" i="12"/>
  <c r="C960" i="12"/>
  <c r="C957" i="12"/>
  <c r="C954" i="12"/>
  <c r="C951" i="12"/>
  <c r="C948" i="12"/>
  <c r="C945" i="12"/>
  <c r="C942" i="12"/>
  <c r="C939" i="12"/>
  <c r="C936" i="12"/>
  <c r="C933" i="12"/>
  <c r="C930" i="12"/>
  <c r="C927" i="12"/>
  <c r="C924" i="12"/>
  <c r="C921" i="12"/>
  <c r="C918" i="12"/>
  <c r="C915" i="12"/>
  <c r="C912" i="12"/>
  <c r="C908" i="12"/>
  <c r="C905" i="12"/>
  <c r="C902" i="12"/>
  <c r="C899" i="12"/>
  <c r="C896" i="12"/>
  <c r="C893" i="12"/>
  <c r="C890" i="12"/>
  <c r="C887" i="12"/>
  <c r="C884" i="12"/>
  <c r="C881" i="12"/>
  <c r="C878" i="12"/>
  <c r="C875" i="12"/>
  <c r="C872" i="12"/>
  <c r="C869" i="12"/>
  <c r="C866" i="12"/>
  <c r="C863" i="12"/>
  <c r="C860" i="12"/>
  <c r="C857" i="12"/>
  <c r="C1325" i="12"/>
  <c r="C1219" i="12"/>
  <c r="C1182" i="12"/>
  <c r="C1170" i="12"/>
  <c r="C961" i="12"/>
  <c r="C854" i="12"/>
  <c r="C851" i="12"/>
  <c r="C848" i="12"/>
  <c r="C845" i="12"/>
  <c r="C842" i="12"/>
  <c r="C839" i="12"/>
  <c r="C836" i="12"/>
  <c r="C833" i="12"/>
  <c r="C830" i="12"/>
  <c r="C827" i="12"/>
  <c r="C824" i="12"/>
  <c r="C821" i="12"/>
  <c r="C818" i="12"/>
  <c r="C815" i="12"/>
  <c r="C812" i="12"/>
  <c r="C809" i="12"/>
  <c r="C806" i="12"/>
  <c r="C803" i="12"/>
  <c r="C800" i="12"/>
  <c r="C797" i="12"/>
  <c r="C794" i="12"/>
  <c r="C791" i="12"/>
  <c r="C788" i="12"/>
  <c r="C785" i="12"/>
  <c r="C782" i="12"/>
  <c r="C779" i="12"/>
  <c r="C776" i="12"/>
  <c r="C773" i="12"/>
  <c r="C770" i="12"/>
  <c r="C767" i="12"/>
  <c r="C764" i="12"/>
  <c r="C761" i="12"/>
  <c r="C758" i="12"/>
  <c r="C755" i="12"/>
  <c r="C752" i="12"/>
  <c r="C749" i="12"/>
  <c r="C746" i="12"/>
  <c r="C743" i="12"/>
  <c r="C740" i="12"/>
  <c r="C737" i="12"/>
  <c r="C734" i="12"/>
  <c r="C731" i="12"/>
  <c r="C728" i="12"/>
  <c r="C725" i="12"/>
  <c r="C722" i="12"/>
  <c r="C719" i="12"/>
  <c r="C716" i="12"/>
  <c r="C713" i="12"/>
  <c r="C710" i="12"/>
  <c r="C707" i="12"/>
  <c r="C704" i="12"/>
  <c r="C701" i="12"/>
  <c r="C698" i="12"/>
  <c r="C695" i="12"/>
  <c r="C692" i="12"/>
  <c r="C689" i="12"/>
  <c r="C686" i="12"/>
  <c r="C683" i="12"/>
  <c r="C680" i="12"/>
  <c r="C677" i="12"/>
  <c r="C674" i="12"/>
  <c r="C671" i="12"/>
  <c r="C668" i="12"/>
  <c r="C665" i="12"/>
  <c r="C662" i="12"/>
  <c r="C659" i="12"/>
  <c r="C656" i="12"/>
  <c r="C653" i="12"/>
  <c r="C650" i="12"/>
  <c r="C647" i="12"/>
  <c r="C1270" i="12"/>
  <c r="C1207" i="12"/>
  <c r="C1075" i="12"/>
  <c r="C1060" i="12"/>
  <c r="C1045" i="12"/>
  <c r="C1030" i="12"/>
  <c r="C1003" i="12"/>
  <c r="C994" i="12"/>
  <c r="C985" i="12"/>
  <c r="C976" i="12"/>
  <c r="C946" i="12"/>
  <c r="C934" i="12"/>
  <c r="C916" i="12"/>
  <c r="C900" i="12"/>
  <c r="C882" i="12"/>
  <c r="C864" i="12"/>
  <c r="C1246" i="12"/>
  <c r="C1015" i="12"/>
  <c r="C964" i="12"/>
  <c r="C1210" i="12"/>
  <c r="C1173" i="12"/>
  <c r="C1146" i="12"/>
  <c r="C1134" i="12"/>
  <c r="C1116" i="12"/>
  <c r="C1098" i="12"/>
  <c r="C1078" i="12"/>
  <c r="C1063" i="12"/>
  <c r="C1048" i="12"/>
  <c r="C1033" i="12"/>
  <c r="C949" i="12"/>
  <c r="C937" i="12"/>
  <c r="C919" i="12"/>
  <c r="C903" i="12"/>
  <c r="C885" i="12"/>
  <c r="C867" i="12"/>
  <c r="C1261" i="12"/>
  <c r="C1006" i="12"/>
  <c r="C997" i="12"/>
  <c r="C988" i="12"/>
  <c r="C979" i="12"/>
  <c r="C967" i="12"/>
  <c r="C952" i="12"/>
  <c r="C922" i="12"/>
  <c r="C906" i="12"/>
  <c r="C888" i="12"/>
  <c r="C870" i="12"/>
  <c r="C1276" i="12"/>
  <c r="C1264" i="12"/>
  <c r="C1201" i="12"/>
  <c r="C1188" i="12"/>
  <c r="C1164" i="12"/>
  <c r="C1137" i="12"/>
  <c r="C1128" i="12"/>
  <c r="C1119" i="12"/>
  <c r="C1110" i="12"/>
  <c r="C1101" i="12"/>
  <c r="C1092" i="12"/>
  <c r="C955" i="12"/>
  <c r="C925" i="12"/>
  <c r="C909" i="12"/>
  <c r="C891" i="12"/>
  <c r="C873" i="12"/>
  <c r="C1228" i="12"/>
  <c r="C1080" i="12"/>
  <c r="C1069" i="12"/>
  <c r="C1024" i="12"/>
  <c r="C970" i="12"/>
  <c r="C855" i="12"/>
  <c r="C852" i="12"/>
  <c r="C849" i="12"/>
  <c r="C846" i="12"/>
  <c r="C843" i="12"/>
  <c r="C840" i="12"/>
  <c r="C837" i="12"/>
  <c r="C834" i="12"/>
  <c r="C831" i="12"/>
  <c r="C828" i="12"/>
  <c r="C825" i="12"/>
  <c r="C822" i="12"/>
  <c r="C819" i="12"/>
  <c r="C816" i="12"/>
  <c r="C813" i="12"/>
  <c r="C810" i="12"/>
  <c r="C807" i="12"/>
  <c r="C804" i="12"/>
  <c r="C801" i="12"/>
  <c r="C798" i="12"/>
  <c r="C795" i="12"/>
  <c r="C792" i="12"/>
  <c r="C789" i="12"/>
  <c r="C786" i="12"/>
  <c r="C783" i="12"/>
  <c r="C780" i="12"/>
  <c r="C777" i="12"/>
  <c r="C774" i="12"/>
  <c r="C771" i="12"/>
  <c r="C768" i="12"/>
  <c r="C765" i="12"/>
  <c r="C762" i="12"/>
  <c r="C759" i="12"/>
  <c r="C756" i="12"/>
  <c r="C753" i="12"/>
  <c r="C750" i="12"/>
  <c r="C747" i="12"/>
  <c r="C744" i="12"/>
  <c r="C741" i="12"/>
  <c r="C738" i="12"/>
  <c r="C735" i="12"/>
  <c r="C732" i="12"/>
  <c r="C729" i="12"/>
  <c r="C726" i="12"/>
  <c r="C723" i="12"/>
  <c r="C720" i="12"/>
  <c r="C717" i="12"/>
  <c r="C714" i="12"/>
  <c r="C711" i="12"/>
  <c r="C708" i="12"/>
  <c r="C705" i="12"/>
  <c r="C702" i="12"/>
  <c r="C699" i="12"/>
  <c r="C696" i="12"/>
  <c r="C693" i="12"/>
  <c r="C690" i="12"/>
  <c r="C687" i="12"/>
  <c r="C684" i="12"/>
  <c r="C681" i="12"/>
  <c r="C678" i="12"/>
  <c r="C675" i="12"/>
  <c r="C672" i="12"/>
  <c r="C669" i="12"/>
  <c r="C666" i="12"/>
  <c r="C663" i="12"/>
  <c r="C660" i="12"/>
  <c r="C657" i="12"/>
  <c r="C654" i="12"/>
  <c r="C651" i="12"/>
  <c r="C648" i="12"/>
  <c r="C973" i="12"/>
  <c r="C805" i="12"/>
  <c r="C790" i="12"/>
  <c r="C781" i="12"/>
  <c r="C772" i="12"/>
  <c r="C763" i="12"/>
  <c r="C748" i="12"/>
  <c r="C733" i="12"/>
  <c r="C1012" i="12"/>
  <c r="C931" i="12"/>
  <c r="C858" i="12"/>
  <c r="C718" i="12"/>
  <c r="C703" i="12"/>
  <c r="C655" i="12"/>
  <c r="C1279" i="12"/>
  <c r="C1036" i="12"/>
  <c r="C982" i="12"/>
  <c r="C943" i="12"/>
  <c r="C853" i="12"/>
  <c r="C838" i="12"/>
  <c r="C823" i="12"/>
  <c r="C751" i="12"/>
  <c r="C736" i="12"/>
  <c r="C688" i="12"/>
  <c r="C673" i="12"/>
  <c r="C1083" i="12"/>
  <c r="C1051" i="12"/>
  <c r="C1039" i="12"/>
  <c r="C991" i="12"/>
  <c r="C894" i="12"/>
  <c r="C811" i="12"/>
  <c r="C796" i="12"/>
  <c r="C724" i="12"/>
  <c r="C709" i="12"/>
  <c r="C661" i="12"/>
  <c r="C1304" i="12"/>
  <c r="C913" i="12"/>
  <c r="C861" i="12"/>
  <c r="C856" i="12"/>
  <c r="C844" i="12"/>
  <c r="C1155" i="12"/>
  <c r="C1042" i="12"/>
  <c r="C1018" i="12"/>
  <c r="C814" i="12"/>
  <c r="C799" i="12"/>
  <c r="C742" i="12"/>
  <c r="C727" i="12"/>
  <c r="C664" i="12"/>
  <c r="C646" i="12"/>
  <c r="C643" i="12"/>
  <c r="C640" i="12"/>
  <c r="C637" i="12"/>
  <c r="C634" i="12"/>
  <c r="C631" i="12"/>
  <c r="C628" i="12"/>
  <c r="C625" i="12"/>
  <c r="C622" i="12"/>
  <c r="C619" i="12"/>
  <c r="C616" i="12"/>
  <c r="C613" i="12"/>
  <c r="C610" i="12"/>
  <c r="C607" i="12"/>
  <c r="C604" i="12"/>
  <c r="C601" i="12"/>
  <c r="C598" i="12"/>
  <c r="C595" i="12"/>
  <c r="C592" i="12"/>
  <c r="C589" i="12"/>
  <c r="C586" i="12"/>
  <c r="C583" i="12"/>
  <c r="C580" i="12"/>
  <c r="C577" i="12"/>
  <c r="C574" i="12"/>
  <c r="C571" i="12"/>
  <c r="C568" i="12"/>
  <c r="C565" i="12"/>
  <c r="C562" i="12"/>
  <c r="C559" i="12"/>
  <c r="C556" i="12"/>
  <c r="C553" i="12"/>
  <c r="C550" i="12"/>
  <c r="C547" i="12"/>
  <c r="C544" i="12"/>
  <c r="C541" i="12"/>
  <c r="C538" i="12"/>
  <c r="C535" i="12"/>
  <c r="C532" i="12"/>
  <c r="C529" i="12"/>
  <c r="C526" i="12"/>
  <c r="C523" i="12"/>
  <c r="C520" i="12"/>
  <c r="C517" i="12"/>
  <c r="C514" i="12"/>
  <c r="C511" i="12"/>
  <c r="C508" i="12"/>
  <c r="C505" i="12"/>
  <c r="C502" i="12"/>
  <c r="C499" i="12"/>
  <c r="C496" i="12"/>
  <c r="C493" i="12"/>
  <c r="C490" i="12"/>
  <c r="C487" i="12"/>
  <c r="C484" i="12"/>
  <c r="C481" i="12"/>
  <c r="C478" i="12"/>
  <c r="C475" i="12"/>
  <c r="C472" i="12"/>
  <c r="C469" i="12"/>
  <c r="C466" i="12"/>
  <c r="C463" i="12"/>
  <c r="C459" i="12"/>
  <c r="C456" i="12"/>
  <c r="C453" i="12"/>
  <c r="C450" i="12"/>
  <c r="C447" i="12"/>
  <c r="C444" i="12"/>
  <c r="C1066" i="12"/>
  <c r="C1054" i="12"/>
  <c r="C1000" i="12"/>
  <c r="C958" i="12"/>
  <c r="C879" i="12"/>
  <c r="C847" i="12"/>
  <c r="C787" i="12"/>
  <c r="C778" i="12"/>
  <c r="C769" i="12"/>
  <c r="C760" i="12"/>
  <c r="C712" i="12"/>
  <c r="C697" i="12"/>
  <c r="C639" i="12"/>
  <c r="C632" i="12"/>
  <c r="C612" i="12"/>
  <c r="C585" i="12"/>
  <c r="C564" i="12"/>
  <c r="C546" i="12"/>
  <c r="C509" i="12"/>
  <c r="C489" i="12"/>
  <c r="C482" i="12"/>
  <c r="C462" i="12"/>
  <c r="C448" i="12"/>
  <c r="C897" i="12"/>
  <c r="C832" i="12"/>
  <c r="C700" i="12"/>
  <c r="C615" i="12"/>
  <c r="C605" i="12"/>
  <c r="C588" i="12"/>
  <c r="C578" i="12"/>
  <c r="C560" i="12"/>
  <c r="C539" i="12"/>
  <c r="C519" i="12"/>
  <c r="C512" i="12"/>
  <c r="C492" i="12"/>
  <c r="C465" i="12"/>
  <c r="C451" i="12"/>
  <c r="C1057" i="12"/>
  <c r="C1027" i="12"/>
  <c r="C820" i="12"/>
  <c r="C808" i="12"/>
  <c r="C642" i="12"/>
  <c r="C635" i="12"/>
  <c r="C618" i="12"/>
  <c r="C608" i="12"/>
  <c r="C591" i="12"/>
  <c r="C567" i="12"/>
  <c r="C549" i="12"/>
  <c r="C542" i="12"/>
  <c r="C522" i="12"/>
  <c r="C495" i="12"/>
  <c r="C485" i="12"/>
  <c r="C468" i="12"/>
  <c r="C454" i="12"/>
  <c r="C441" i="12"/>
  <c r="C438" i="12"/>
  <c r="C435" i="12"/>
  <c r="C432" i="12"/>
  <c r="C429" i="12"/>
  <c r="C426" i="12"/>
  <c r="C423" i="12"/>
  <c r="C420" i="12"/>
  <c r="C417" i="12"/>
  <c r="C414" i="12"/>
  <c r="C411" i="12"/>
  <c r="C408" i="12"/>
  <c r="C405" i="12"/>
  <c r="C402" i="12"/>
  <c r="C399" i="12"/>
  <c r="C396" i="12"/>
  <c r="C393" i="12"/>
  <c r="C390" i="12"/>
  <c r="C387" i="12"/>
  <c r="C384" i="12"/>
  <c r="C381" i="12"/>
  <c r="C378" i="12"/>
  <c r="C375" i="12"/>
  <c r="C372" i="12"/>
  <c r="C369" i="12"/>
  <c r="C366" i="12"/>
  <c r="C363" i="12"/>
  <c r="C360" i="12"/>
  <c r="C357" i="12"/>
  <c r="C354" i="12"/>
  <c r="C351" i="12"/>
  <c r="C348" i="12"/>
  <c r="C345" i="12"/>
  <c r="C342" i="12"/>
  <c r="C339" i="12"/>
  <c r="C336" i="12"/>
  <c r="C333" i="12"/>
  <c r="C330" i="12"/>
  <c r="C327" i="12"/>
  <c r="C324" i="12"/>
  <c r="C321" i="12"/>
  <c r="C318" i="12"/>
  <c r="C315" i="12"/>
  <c r="C312" i="12"/>
  <c r="C309" i="12"/>
  <c r="C306" i="12"/>
  <c r="C303" i="12"/>
  <c r="C300" i="12"/>
  <c r="C297" i="12"/>
  <c r="C294" i="12"/>
  <c r="C291" i="12"/>
  <c r="C288" i="12"/>
  <c r="C285" i="12"/>
  <c r="C282" i="12"/>
  <c r="C279" i="12"/>
  <c r="C276" i="12"/>
  <c r="C273" i="12"/>
  <c r="C270" i="12"/>
  <c r="C267" i="12"/>
  <c r="C264" i="12"/>
  <c r="C261" i="12"/>
  <c r="C258" i="12"/>
  <c r="C1243" i="12"/>
  <c r="C1191" i="12"/>
  <c r="C835" i="12"/>
  <c r="C775" i="12"/>
  <c r="C739" i="12"/>
  <c r="C676" i="12"/>
  <c r="C638" i="12"/>
  <c r="C621" i="12"/>
  <c r="C1152" i="12"/>
  <c r="C691" i="12"/>
  <c r="C679" i="12"/>
  <c r="C641" i="12"/>
  <c r="C614" i="12"/>
  <c r="C597" i="12"/>
  <c r="C587" i="12"/>
  <c r="C566" i="12"/>
  <c r="C548" i="12"/>
  <c r="C531" i="12"/>
  <c r="C504" i="12"/>
  <c r="C491" i="12"/>
  <c r="C464" i="12"/>
  <c r="C1072" i="12"/>
  <c r="C1021" i="12"/>
  <c r="C1009" i="12"/>
  <c r="C940" i="12"/>
  <c r="C850" i="12"/>
  <c r="C802" i="12"/>
  <c r="C784" i="12"/>
  <c r="C754" i="12"/>
  <c r="C706" i="12"/>
  <c r="C644" i="12"/>
  <c r="C630" i="12"/>
  <c r="C620" i="12"/>
  <c r="C593" i="12"/>
  <c r="C569" i="12"/>
  <c r="C551" i="12"/>
  <c r="C524" i="12"/>
  <c r="C507" i="12"/>
  <c r="C497" i="12"/>
  <c r="C480" i="12"/>
  <c r="C470" i="12"/>
  <c r="C446" i="12"/>
  <c r="C1225" i="12"/>
  <c r="C826" i="12"/>
  <c r="C694" i="12"/>
  <c r="C682" i="12"/>
  <c r="C623" i="12"/>
  <c r="C603" i="12"/>
  <c r="C596" i="12"/>
  <c r="C576" i="12"/>
  <c r="C558" i="12"/>
  <c r="C537" i="12"/>
  <c r="C527" i="12"/>
  <c r="C510" i="12"/>
  <c r="C500" i="12"/>
  <c r="C473" i="12"/>
  <c r="C449" i="12"/>
  <c r="C730" i="12"/>
  <c r="C667" i="12"/>
  <c r="C633" i="12"/>
  <c r="C629" i="12"/>
  <c r="C606" i="12"/>
  <c r="C602" i="12"/>
  <c r="C545" i="12"/>
  <c r="C530" i="12"/>
  <c r="C477" i="12"/>
  <c r="C431" i="12"/>
  <c r="C419" i="12"/>
  <c r="C412" i="12"/>
  <c r="C398" i="12"/>
  <c r="C391" i="12"/>
  <c r="C377" i="12"/>
  <c r="C370" i="12"/>
  <c r="C338" i="12"/>
  <c r="C314" i="12"/>
  <c r="C272" i="12"/>
  <c r="C259" i="12"/>
  <c r="A5" i="9"/>
  <c r="C515" i="12"/>
  <c r="C488" i="12"/>
  <c r="C439" i="12"/>
  <c r="C427" i="12"/>
  <c r="C415" i="12"/>
  <c r="C359" i="12"/>
  <c r="C352" i="12"/>
  <c r="C331" i="12"/>
  <c r="C317" i="12"/>
  <c r="C307" i="12"/>
  <c r="C296" i="12"/>
  <c r="C289" i="12"/>
  <c r="C275" i="12"/>
  <c r="C262" i="12"/>
  <c r="C1291" i="12"/>
  <c r="C817" i="12"/>
  <c r="C636" i="12"/>
  <c r="C617" i="12"/>
  <c r="C594" i="12"/>
  <c r="C575" i="12"/>
  <c r="C557" i="12"/>
  <c r="C533" i="12"/>
  <c r="C518" i="12"/>
  <c r="C503" i="12"/>
  <c r="C457" i="12"/>
  <c r="C442" i="12"/>
  <c r="C401" i="12"/>
  <c r="C394" i="12"/>
  <c r="C341" i="12"/>
  <c r="C320" i="12"/>
  <c r="C310" i="12"/>
  <c r="C278" i="12"/>
  <c r="C265" i="12"/>
  <c r="A5" i="8"/>
  <c r="C829" i="12"/>
  <c r="C721" i="12"/>
  <c r="C645" i="12"/>
  <c r="C609" i="12"/>
  <c r="C590" i="12"/>
  <c r="C536" i="12"/>
  <c r="C476" i="12"/>
  <c r="C434" i="12"/>
  <c r="C422" i="12"/>
  <c r="C404" i="12"/>
  <c r="C380" i="12"/>
  <c r="C373" i="12"/>
  <c r="C745" i="12"/>
  <c r="C624" i="12"/>
  <c r="C579" i="12"/>
  <c r="C570" i="12"/>
  <c r="C561" i="12"/>
  <c r="C552" i="12"/>
  <c r="C540" i="12"/>
  <c r="C525" i="12"/>
  <c r="C506" i="12"/>
  <c r="C461" i="12"/>
  <c r="C445" i="12"/>
  <c r="C430" i="12"/>
  <c r="C418" i="12"/>
  <c r="C397" i="12"/>
  <c r="C383" i="12"/>
  <c r="C376" i="12"/>
  <c r="C344" i="12"/>
  <c r="C337" i="12"/>
  <c r="C313" i="12"/>
  <c r="C302" i="12"/>
  <c r="C284" i="12"/>
  <c r="C271" i="12"/>
  <c r="A6" i="5"/>
  <c r="A6" i="3"/>
  <c r="A6" i="2"/>
  <c r="C841" i="12"/>
  <c r="C670" i="12"/>
  <c r="C649" i="12"/>
  <c r="C582" i="12"/>
  <c r="C521" i="12"/>
  <c r="C407" i="12"/>
  <c r="C386" i="12"/>
  <c r="C365" i="12"/>
  <c r="C358" i="12"/>
  <c r="C347" i="12"/>
  <c r="C326" i="12"/>
  <c r="C316" i="12"/>
  <c r="C295" i="12"/>
  <c r="C274" i="12"/>
  <c r="A5" i="6"/>
  <c r="C757" i="12"/>
  <c r="C627" i="12"/>
  <c r="C528" i="12"/>
  <c r="C483" i="12"/>
  <c r="C479" i="12"/>
  <c r="C437" i="12"/>
  <c r="C425" i="12"/>
  <c r="C400" i="12"/>
  <c r="C389" i="12"/>
  <c r="C368" i="12"/>
  <c r="C350" i="12"/>
  <c r="C340" i="12"/>
  <c r="C319" i="12"/>
  <c r="C305" i="12"/>
  <c r="C277" i="12"/>
  <c r="C600" i="12"/>
  <c r="C573" i="12"/>
  <c r="C555" i="12"/>
  <c r="C543" i="12"/>
  <c r="C498" i="12"/>
  <c r="C452" i="12"/>
  <c r="C433" i="12"/>
  <c r="C421" i="12"/>
  <c r="C410" i="12"/>
  <c r="C403" i="12"/>
  <c r="C379" i="12"/>
  <c r="C361" i="12"/>
  <c r="C329" i="12"/>
  <c r="C322" i="12"/>
  <c r="C298" i="12"/>
  <c r="C287" i="12"/>
  <c r="C280" i="12"/>
  <c r="C257" i="12"/>
  <c r="C254" i="12"/>
  <c r="C251" i="12"/>
  <c r="C248" i="12"/>
  <c r="C245" i="12"/>
  <c r="C242" i="12"/>
  <c r="C239" i="12"/>
  <c r="C236" i="12"/>
  <c r="C233" i="12"/>
  <c r="C230" i="12"/>
  <c r="C227" i="12"/>
  <c r="C224" i="12"/>
  <c r="C221" i="12"/>
  <c r="C218" i="12"/>
  <c r="C214" i="12"/>
  <c r="C211" i="12"/>
  <c r="C208" i="12"/>
  <c r="C205" i="12"/>
  <c r="C202" i="12"/>
  <c r="C199" i="12"/>
  <c r="C196" i="12"/>
  <c r="C193" i="12"/>
  <c r="C190" i="12"/>
  <c r="C187" i="12"/>
  <c r="C184" i="12"/>
  <c r="C181" i="12"/>
  <c r="C177" i="12"/>
  <c r="C174" i="12"/>
  <c r="C171" i="12"/>
  <c r="C168" i="12"/>
  <c r="C165" i="12"/>
  <c r="C162" i="12"/>
  <c r="C159" i="12"/>
  <c r="C156" i="12"/>
  <c r="C153" i="12"/>
  <c r="C150" i="12"/>
  <c r="C147" i="12"/>
  <c r="C144" i="12"/>
  <c r="C141" i="12"/>
  <c r="C138" i="12"/>
  <c r="C135" i="12"/>
  <c r="C132" i="12"/>
  <c r="C129" i="12"/>
  <c r="C125" i="12"/>
  <c r="C122" i="12"/>
  <c r="C119" i="12"/>
  <c r="C116" i="12"/>
  <c r="C113" i="12"/>
  <c r="C110" i="12"/>
  <c r="C107" i="12"/>
  <c r="C104" i="12"/>
  <c r="C101" i="12"/>
  <c r="C98" i="12"/>
  <c r="C95" i="12"/>
  <c r="C92" i="12"/>
  <c r="C89" i="12"/>
  <c r="C86" i="12"/>
  <c r="C83" i="12"/>
  <c r="C80" i="12"/>
  <c r="C77" i="12"/>
  <c r="C74" i="12"/>
  <c r="C71" i="12"/>
  <c r="C68" i="12"/>
  <c r="C65" i="12"/>
  <c r="C62" i="12"/>
  <c r="C59" i="12"/>
  <c r="C56" i="12"/>
  <c r="C53" i="12"/>
  <c r="C50" i="12"/>
  <c r="C47" i="12"/>
  <c r="C44" i="12"/>
  <c r="C41" i="12"/>
  <c r="C38" i="12"/>
  <c r="C35" i="12"/>
  <c r="C32" i="12"/>
  <c r="C29" i="12"/>
  <c r="C26" i="12"/>
  <c r="C23" i="12"/>
  <c r="C20" i="12"/>
  <c r="C17" i="12"/>
  <c r="C14" i="12"/>
  <c r="C11" i="12"/>
  <c r="C8" i="12"/>
  <c r="C5" i="12"/>
  <c r="A6" i="4"/>
  <c r="C1331" i="12"/>
  <c r="C876" i="12"/>
  <c r="C766" i="12"/>
  <c r="C715" i="12"/>
  <c r="C658" i="12"/>
  <c r="C513" i="12"/>
  <c r="C494" i="12"/>
  <c r="C486" i="12"/>
  <c r="C471" i="12"/>
  <c r="C413" i="12"/>
  <c r="C392" i="12"/>
  <c r="C382" i="12"/>
  <c r="C371" i="12"/>
  <c r="C343" i="12"/>
  <c r="C301" i="12"/>
  <c r="C283" i="12"/>
  <c r="C260" i="12"/>
  <c r="D94" i="2"/>
  <c r="B38" i="5"/>
  <c r="B151" i="6"/>
  <c r="H747" i="12"/>
  <c r="M40" i="7"/>
  <c r="H758" i="12" s="1"/>
  <c r="H1137" i="12"/>
  <c r="F68" i="8"/>
  <c r="H1151" i="12" s="1"/>
  <c r="E82" i="8"/>
  <c r="H1119" i="12" s="1"/>
  <c r="E14" i="10"/>
  <c r="D14" i="10" s="1"/>
  <c r="C6" i="12"/>
  <c r="C33" i="12"/>
  <c r="C43" i="12"/>
  <c r="C60" i="12"/>
  <c r="C70" i="12"/>
  <c r="C87" i="12"/>
  <c r="C94" i="12"/>
  <c r="C111" i="12"/>
  <c r="C121" i="12"/>
  <c r="C142" i="12"/>
  <c r="C160" i="12"/>
  <c r="C170" i="12"/>
  <c r="C182" i="12"/>
  <c r="C192" i="12"/>
  <c r="C212" i="12"/>
  <c r="C249" i="12"/>
  <c r="C346" i="12"/>
  <c r="C443" i="12"/>
  <c r="C563" i="12"/>
  <c r="H142" i="12"/>
  <c r="H334" i="12"/>
  <c r="E79" i="6"/>
  <c r="H1320" i="12" s="1"/>
  <c r="H646" i="12"/>
  <c r="R16" i="7"/>
  <c r="H886" i="12" s="1"/>
  <c r="H655" i="12"/>
  <c r="R26" i="7"/>
  <c r="H895" i="12" s="1"/>
  <c r="H529" i="12"/>
  <c r="F42" i="7"/>
  <c r="H550" i="12" s="1"/>
  <c r="F131" i="6"/>
  <c r="H1333" i="12" s="1"/>
  <c r="H42" i="7"/>
  <c r="H610" i="12" s="1"/>
  <c r="H589" i="12"/>
  <c r="C10" i="12"/>
  <c r="C27" i="12"/>
  <c r="C34" i="12"/>
  <c r="C54" i="12"/>
  <c r="C64" i="12"/>
  <c r="C81" i="12"/>
  <c r="C88" i="12"/>
  <c r="C105" i="12"/>
  <c r="C115" i="12"/>
  <c r="C133" i="12"/>
  <c r="C143" i="12"/>
  <c r="C154" i="12"/>
  <c r="C164" i="12"/>
  <c r="C186" i="12"/>
  <c r="C206" i="12"/>
  <c r="C213" i="12"/>
  <c r="C243" i="12"/>
  <c r="C253" i="12"/>
  <c r="H272" i="12"/>
  <c r="C293" i="12"/>
  <c r="C440" i="12"/>
  <c r="C554" i="12"/>
  <c r="A5" i="7"/>
  <c r="R13" i="7"/>
  <c r="H883" i="12" s="1"/>
  <c r="R20" i="7"/>
  <c r="H890" i="12" s="1"/>
  <c r="R23" i="7"/>
  <c r="H892" i="12" s="1"/>
  <c r="R32" i="7"/>
  <c r="H900" i="12" s="1"/>
  <c r="J34" i="7"/>
  <c r="Q36" i="7"/>
  <c r="H874" i="12" s="1"/>
  <c r="R39" i="7"/>
  <c r="H907" i="12" s="1"/>
  <c r="H1244" i="12"/>
  <c r="I18" i="9"/>
  <c r="K18" i="19" s="1"/>
  <c r="C7" i="12"/>
  <c r="C24" i="12"/>
  <c r="C51" i="12"/>
  <c r="C61" i="12"/>
  <c r="C78" i="12"/>
  <c r="C112" i="12"/>
  <c r="C130" i="12"/>
  <c r="C161" i="12"/>
  <c r="C175" i="12"/>
  <c r="C183" i="12"/>
  <c r="C203" i="12"/>
  <c r="C229" i="12"/>
  <c r="C250" i="12"/>
  <c r="H253" i="12"/>
  <c r="C281" i="12"/>
  <c r="C323" i="12"/>
  <c r="C335" i="12"/>
  <c r="C364" i="12"/>
  <c r="C474" i="12"/>
  <c r="C516" i="12"/>
  <c r="C584" i="12"/>
  <c r="D15" i="11"/>
  <c r="G31" i="3"/>
  <c r="C17" i="5"/>
  <c r="H218" i="12"/>
  <c r="L13" i="5"/>
  <c r="H416" i="12" s="1"/>
  <c r="J17" i="5"/>
  <c r="H376" i="12" s="1"/>
  <c r="F97" i="6"/>
  <c r="H1331" i="12" s="1"/>
  <c r="H679" i="12"/>
  <c r="K42" i="7"/>
  <c r="H700" i="12" s="1"/>
  <c r="H476" i="12"/>
  <c r="G27" i="7"/>
  <c r="E13" i="8"/>
  <c r="H1131" i="12"/>
  <c r="E92" i="8"/>
  <c r="H1129" i="12" s="1"/>
  <c r="C4" i="12"/>
  <c r="C31" i="12"/>
  <c r="C58" i="12"/>
  <c r="C75" i="12"/>
  <c r="C102" i="12"/>
  <c r="C109" i="12"/>
  <c r="C127" i="12"/>
  <c r="C140" i="12"/>
  <c r="C151" i="12"/>
  <c r="C158" i="12"/>
  <c r="H161" i="12"/>
  <c r="C179" i="12"/>
  <c r="C200" i="12"/>
  <c r="C222" i="12"/>
  <c r="C240" i="12"/>
  <c r="C247" i="12"/>
  <c r="C269" i="12"/>
  <c r="C286" i="12"/>
  <c r="C290" i="12"/>
  <c r="C356" i="12"/>
  <c r="C436" i="12"/>
  <c r="B50" i="3"/>
  <c r="B111" i="8"/>
  <c r="B98" i="2"/>
  <c r="H312" i="12"/>
  <c r="G31" i="5"/>
  <c r="H777" i="12"/>
  <c r="Q29" i="7"/>
  <c r="H867" i="12" s="1"/>
  <c r="G19" i="7"/>
  <c r="H285" i="12"/>
  <c r="F17" i="5"/>
  <c r="I17" i="5"/>
  <c r="C56" i="2"/>
  <c r="H41" i="12" s="1"/>
  <c r="G79" i="2"/>
  <c r="D12" i="11" s="1"/>
  <c r="K17" i="5"/>
  <c r="H398" i="12" s="1"/>
  <c r="L19" i="5"/>
  <c r="H422" i="12" s="1"/>
  <c r="F148" i="6"/>
  <c r="R17" i="7"/>
  <c r="H887" i="12" s="1"/>
  <c r="F40" i="7"/>
  <c r="H548" i="12" s="1"/>
  <c r="D68" i="8"/>
  <c r="H1065" i="12" s="1"/>
  <c r="D87" i="8"/>
  <c r="C21" i="12"/>
  <c r="C28" i="12"/>
  <c r="C48" i="12"/>
  <c r="H58" i="12"/>
  <c r="C85" i="12"/>
  <c r="C99" i="12"/>
  <c r="C137" i="12"/>
  <c r="C172" i="12"/>
  <c r="C197" i="12"/>
  <c r="C210" i="12"/>
  <c r="C226" i="12"/>
  <c r="C311" i="12"/>
  <c r="C581" i="12"/>
  <c r="C626" i="12"/>
  <c r="C685" i="12"/>
  <c r="H778" i="12"/>
  <c r="Q30" i="7"/>
  <c r="H868" i="12" s="1"/>
  <c r="E35" i="8"/>
  <c r="H996" i="12" s="1"/>
  <c r="E87" i="8"/>
  <c r="C45" i="12"/>
  <c r="C55" i="12"/>
  <c r="C72" i="12"/>
  <c r="C82" i="12"/>
  <c r="C96" i="12"/>
  <c r="C106" i="12"/>
  <c r="C123" i="12"/>
  <c r="C134" i="12"/>
  <c r="C148" i="12"/>
  <c r="C155" i="12"/>
  <c r="C176" i="12"/>
  <c r="C194" i="12"/>
  <c r="C207" i="12"/>
  <c r="C219" i="12"/>
  <c r="C237" i="12"/>
  <c r="C244" i="12"/>
  <c r="C266" i="12"/>
  <c r="C328" i="12"/>
  <c r="C332" i="12"/>
  <c r="C395" i="12"/>
  <c r="C416" i="12"/>
  <c r="C458" i="12"/>
  <c r="C467" i="12"/>
  <c r="B33" i="9"/>
  <c r="B100" i="2"/>
  <c r="B56" i="4"/>
  <c r="B40" i="5"/>
  <c r="M17" i="5"/>
  <c r="H442" i="12" s="1"/>
  <c r="E31" i="5"/>
  <c r="G29" i="7"/>
  <c r="D40" i="7"/>
  <c r="D42" i="7" s="1"/>
  <c r="H490" i="12" s="1"/>
  <c r="P40" i="7"/>
  <c r="C47" i="7"/>
  <c r="E26" i="8"/>
  <c r="C10" i="10"/>
  <c r="H597" i="12"/>
  <c r="K31" i="5"/>
  <c r="C149" i="6"/>
  <c r="H1305" i="12" s="1"/>
  <c r="R11" i="7"/>
  <c r="H881" i="12" s="1"/>
  <c r="R21" i="7"/>
  <c r="H891" i="12" s="1"/>
  <c r="N27" i="7"/>
  <c r="H17" i="5"/>
  <c r="H332" i="12" s="1"/>
  <c r="J36" i="7"/>
  <c r="Q38" i="7"/>
  <c r="H876" i="12" s="1"/>
  <c r="C21" i="8"/>
  <c r="C87" i="8"/>
  <c r="E15" i="10"/>
  <c r="D15" i="10" s="1"/>
  <c r="D36" i="3" l="1"/>
  <c r="D37" i="3" s="1"/>
  <c r="D33" i="3"/>
  <c r="J31" i="5"/>
  <c r="D95" i="2"/>
  <c r="G37" i="2"/>
  <c r="D18" i="11" s="1"/>
  <c r="H1286" i="12"/>
  <c r="E42" i="7"/>
  <c r="H520" i="12" s="1"/>
  <c r="R33" i="7"/>
  <c r="H901" i="12" s="1"/>
  <c r="D11" i="11"/>
  <c r="D5" i="11"/>
  <c r="D34" i="5"/>
  <c r="H261" i="12" s="1"/>
  <c r="H258" i="12"/>
  <c r="H1038" i="12"/>
  <c r="C98" i="8"/>
  <c r="J19" i="7"/>
  <c r="H559" i="12"/>
  <c r="H645" i="12"/>
  <c r="R15" i="7"/>
  <c r="H885" i="12" s="1"/>
  <c r="H974" i="12"/>
  <c r="D46" i="8"/>
  <c r="H975" i="12" s="1"/>
  <c r="H666" i="12"/>
  <c r="R38" i="7"/>
  <c r="H906" i="12" s="1"/>
  <c r="H648" i="12"/>
  <c r="R18" i="7"/>
  <c r="H888" i="12" s="1"/>
  <c r="E68" i="8"/>
  <c r="H1108" i="12" s="1"/>
  <c r="H921" i="12"/>
  <c r="C46" i="8"/>
  <c r="H943" i="12" s="1"/>
  <c r="H390" i="12"/>
  <c r="J34" i="5"/>
  <c r="H393" i="12" s="1"/>
  <c r="H663" i="12"/>
  <c r="R35" i="7"/>
  <c r="H903" i="12" s="1"/>
  <c r="G33" i="3"/>
  <c r="H171" i="12" s="1"/>
  <c r="C36" i="3"/>
  <c r="H143" i="12"/>
  <c r="R31" i="7"/>
  <c r="H899" i="12" s="1"/>
  <c r="H280" i="12"/>
  <c r="E34" i="5"/>
  <c r="H283" i="12" s="1"/>
  <c r="H566" i="12"/>
  <c r="J27" i="7"/>
  <c r="H1334" i="12"/>
  <c r="F149" i="6"/>
  <c r="H662" i="12"/>
  <c r="R34" i="7"/>
  <c r="H902" i="12" s="1"/>
  <c r="H664" i="12"/>
  <c r="R36" i="7"/>
  <c r="H904" i="12" s="1"/>
  <c r="H875" i="12"/>
  <c r="R37" i="7"/>
  <c r="H905" i="12" s="1"/>
  <c r="H1081" i="12"/>
  <c r="D98" i="8"/>
  <c r="M42" i="7"/>
  <c r="H760" i="12" s="1"/>
  <c r="H1124" i="12"/>
  <c r="E98" i="8"/>
  <c r="H324" i="12"/>
  <c r="G34" i="5"/>
  <c r="H327" i="12" s="1"/>
  <c r="H987" i="12"/>
  <c r="E45" i="8"/>
  <c r="D13" i="11"/>
  <c r="H124" i="12"/>
  <c r="H859" i="12"/>
  <c r="M31" i="5"/>
  <c r="D10" i="11"/>
  <c r="R30" i="7"/>
  <c r="H898" i="12" s="1"/>
  <c r="H212" i="12"/>
  <c r="H818" i="12"/>
  <c r="O42" i="7"/>
  <c r="H820" i="12" s="1"/>
  <c r="H654" i="12"/>
  <c r="R25" i="7"/>
  <c r="H894" i="12" s="1"/>
  <c r="H354" i="12"/>
  <c r="I31" i="5"/>
  <c r="H222" i="12"/>
  <c r="L17" i="5"/>
  <c r="H420" i="12" s="1"/>
  <c r="C31" i="5"/>
  <c r="C95" i="2"/>
  <c r="H1329" i="12"/>
  <c r="F79" i="6"/>
  <c r="H1330" i="12" s="1"/>
  <c r="I42" i="7"/>
  <c r="H640" i="12" s="1"/>
  <c r="N40" i="7"/>
  <c r="C11" i="10"/>
  <c r="C7" i="10"/>
  <c r="D7" i="10" s="1"/>
  <c r="H94" i="12"/>
  <c r="H567" i="12"/>
  <c r="J29" i="7"/>
  <c r="K34" i="5"/>
  <c r="H415" i="12" s="1"/>
  <c r="H412" i="12"/>
  <c r="H776" i="12"/>
  <c r="Q27" i="7"/>
  <c r="H866" i="12" s="1"/>
  <c r="H848" i="12"/>
  <c r="P42" i="7"/>
  <c r="H850" i="12" s="1"/>
  <c r="H488" i="12"/>
  <c r="G40" i="7"/>
  <c r="H288" i="12"/>
  <c r="F31" i="5"/>
  <c r="H977" i="12"/>
  <c r="E21" i="8"/>
  <c r="H985" i="12" s="1"/>
  <c r="G36" i="3"/>
  <c r="C33" i="3"/>
  <c r="H144" i="12" s="1"/>
  <c r="H170" i="12"/>
  <c r="H31" i="5"/>
  <c r="H1178" i="12"/>
  <c r="F99" i="8"/>
  <c r="H1179" i="12" s="1"/>
  <c r="D4" i="11" l="1"/>
  <c r="D19" i="11" s="1"/>
  <c r="D42" i="3"/>
  <c r="D45" i="3" s="1"/>
  <c r="H37" i="3"/>
  <c r="H42" i="3" s="1"/>
  <c r="H45" i="3" s="1"/>
  <c r="G95" i="2"/>
  <c r="H125" i="12" s="1"/>
  <c r="H1335" i="12"/>
  <c r="H149" i="6"/>
  <c r="H456" i="12"/>
  <c r="M34" i="5"/>
  <c r="H459" i="12" s="1"/>
  <c r="H1135" i="12"/>
  <c r="E99" i="8"/>
  <c r="H1136" i="12" s="1"/>
  <c r="G37" i="3"/>
  <c r="H147" i="12"/>
  <c r="C42" i="3"/>
  <c r="H174" i="12"/>
  <c r="D8" i="11"/>
  <c r="C37" i="3"/>
  <c r="H302" i="12"/>
  <c r="F34" i="5"/>
  <c r="H305" i="12" s="1"/>
  <c r="H346" i="12"/>
  <c r="H34" i="5"/>
  <c r="H349" i="12" s="1"/>
  <c r="H656" i="12"/>
  <c r="R27" i="7"/>
  <c r="H896" i="12" s="1"/>
  <c r="H578" i="12"/>
  <c r="J40" i="7"/>
  <c r="H1092" i="12"/>
  <c r="D99" i="8"/>
  <c r="H1093" i="12" s="1"/>
  <c r="H214" i="12"/>
  <c r="E10" i="10"/>
  <c r="D10" i="10" s="1"/>
  <c r="H72" i="12"/>
  <c r="C6" i="10"/>
  <c r="D6" i="11"/>
  <c r="D20" i="11" s="1"/>
  <c r="D16" i="11"/>
  <c r="L31" i="5"/>
  <c r="H434" i="12" s="1"/>
  <c r="H236" i="12"/>
  <c r="C34" i="5"/>
  <c r="G42" i="7"/>
  <c r="H580" i="12" s="1"/>
  <c r="H1006" i="12"/>
  <c r="E46" i="8"/>
  <c r="H1007" i="12" s="1"/>
  <c r="H649" i="12"/>
  <c r="R19" i="7"/>
  <c r="H657" i="12"/>
  <c r="R29" i="7"/>
  <c r="H897" i="12" s="1"/>
  <c r="H368" i="12"/>
  <c r="I34" i="5"/>
  <c r="H371" i="12" s="1"/>
  <c r="H788" i="12"/>
  <c r="Q40" i="7"/>
  <c r="H878" i="12" s="1"/>
  <c r="N42" i="7"/>
  <c r="H790" i="12" s="1"/>
  <c r="H1049" i="12"/>
  <c r="C99" i="8"/>
  <c r="H1050" i="12" s="1"/>
  <c r="H44" i="3" l="1"/>
  <c r="D44" i="3"/>
  <c r="E6" i="10"/>
  <c r="D6" i="10" s="1"/>
  <c r="H239" i="12"/>
  <c r="L34" i="5"/>
  <c r="H153" i="12"/>
  <c r="H175" i="12"/>
  <c r="G42" i="3"/>
  <c r="C45" i="3"/>
  <c r="H156" i="12" s="1"/>
  <c r="Q42" i="7"/>
  <c r="H880" i="12" s="1"/>
  <c r="H148" i="12"/>
  <c r="D21" i="11"/>
  <c r="H668" i="12"/>
  <c r="R40" i="7"/>
  <c r="H908" i="12" s="1"/>
  <c r="J42" i="7"/>
  <c r="H670" i="12" s="1"/>
  <c r="H889" i="12"/>
  <c r="G45" i="3" l="1"/>
  <c r="H179" i="12" s="1"/>
  <c r="C44" i="3"/>
  <c r="H176" i="12"/>
  <c r="G44" i="3"/>
  <c r="H178" i="12" s="1"/>
  <c r="R42" i="7"/>
  <c r="H910" i="12" s="1"/>
  <c r="D23" i="11"/>
  <c r="D22" i="11"/>
  <c r="D24" i="11"/>
  <c r="H437" i="12"/>
  <c r="E11" i="10"/>
  <c r="D11" i="10" s="1"/>
  <c r="E8" i="10" l="1"/>
  <c r="D8" i="10" s="1"/>
  <c r="H155" i="12"/>
</calcChain>
</file>

<file path=xl/sharedStrings.xml><?xml version="1.0" encoding="utf-8"?>
<sst xmlns="http://schemas.openxmlformats.org/spreadsheetml/2006/main" count="4872" uniqueCount="1021">
  <si>
    <t>СПРАВКИ</t>
  </si>
  <si>
    <t>на индивидуална основа</t>
  </si>
  <si>
    <t>по образец утвърден от КУ на пазар BEAM</t>
  </si>
  <si>
    <t>за емитенти на ценни книжа, чиито емисии са допусати до търговия на пазар BEAM</t>
  </si>
  <si>
    <t>Данни за отчетния период</t>
  </si>
  <si>
    <t>Начална дата:</t>
  </si>
  <si>
    <t>Крайна дата:</t>
  </si>
  <si>
    <t>Дата на съставяне:</t>
  </si>
  <si>
    <t>Данни за лицето</t>
  </si>
  <si>
    <t>Наименование на лицето:</t>
  </si>
  <si>
    <t>Тип лице:</t>
  </si>
  <si>
    <t>ЕИК:</t>
  </si>
  <si>
    <t>Представляващ/и:</t>
  </si>
  <si>
    <t>Начин на представляване:</t>
  </si>
  <si>
    <t>Адрес на управление:</t>
  </si>
  <si>
    <t>Адрес за кореспонденция:</t>
  </si>
  <si>
    <t>Телефон:</t>
  </si>
  <si>
    <t>Факс:</t>
  </si>
  <si>
    <t>E-mail:</t>
  </si>
  <si>
    <t>Уеб сайт:</t>
  </si>
  <si>
    <t>Медия:</t>
  </si>
  <si>
    <t>Съставител на отчета:</t>
  </si>
  <si>
    <t>Длъжност на съставителя:</t>
  </si>
  <si>
    <t>* Последна актуализация на 11.02.2021 г.</t>
  </si>
  <si>
    <t xml:space="preserve">СЧЕТОВОДЕН  БАЛАНС </t>
  </si>
  <si>
    <t>(в хил.лева)</t>
  </si>
  <si>
    <t>АКТИВИ</t>
  </si>
  <si>
    <t xml:space="preserve">Код на реда </t>
  </si>
  <si>
    <t xml:space="preserve">Текущ период </t>
  </si>
  <si>
    <t xml:space="preserve">Предходен период </t>
  </si>
  <si>
    <t xml:space="preserve"> СОБСТВЕН КАПИТАЛ, МАЛЦИНСТВЕНО УЧАСТИЕ  И ПАСИВИ </t>
  </si>
  <si>
    <t>Текущ период</t>
  </si>
  <si>
    <t>Предходен период</t>
  </si>
  <si>
    <t>а</t>
  </si>
  <si>
    <t>б</t>
  </si>
  <si>
    <t xml:space="preserve">А. НЕТЕКУЩИ АКТИВИ </t>
  </si>
  <si>
    <t>А. СОБСТВЕН КАПИТАЛ</t>
  </si>
  <si>
    <t>I. Имоти, машини, съоръжения и оборудване</t>
  </si>
  <si>
    <t xml:space="preserve">I. Основен капитал </t>
  </si>
  <si>
    <t>1. Земи (терени )</t>
  </si>
  <si>
    <t>1-0011</t>
  </si>
  <si>
    <t xml:space="preserve">Записан и внесен капитал т.ч.:  </t>
  </si>
  <si>
    <t>1-0411</t>
  </si>
  <si>
    <t>2. Сгради и конструкции</t>
  </si>
  <si>
    <t>1-0012</t>
  </si>
  <si>
    <t>обикновени акции</t>
  </si>
  <si>
    <t>1-0411-1</t>
  </si>
  <si>
    <t xml:space="preserve">3. Машини и оборудване </t>
  </si>
  <si>
    <t>1-0013</t>
  </si>
  <si>
    <t>привилегировани акции</t>
  </si>
  <si>
    <t>1-0411-2</t>
  </si>
  <si>
    <t>4. Съоръжения</t>
  </si>
  <si>
    <t>1-0014</t>
  </si>
  <si>
    <t>Изкупени собствени обикновени акции</t>
  </si>
  <si>
    <t>1-0417</t>
  </si>
  <si>
    <t xml:space="preserve">5. Транспортни средства </t>
  </si>
  <si>
    <t>1-0015</t>
  </si>
  <si>
    <t>Изкупени собствени привилегировани акции</t>
  </si>
  <si>
    <t>1-0417-1</t>
  </si>
  <si>
    <t>6. Стопански инвентар</t>
  </si>
  <si>
    <t>1-0017-1</t>
  </si>
  <si>
    <t>Невнесен капитал</t>
  </si>
  <si>
    <t>1-0416</t>
  </si>
  <si>
    <t>7. Разходи за придобиване и ликвидация на дълготрайни материални активи</t>
  </si>
  <si>
    <t>1-0018</t>
  </si>
  <si>
    <t>Общо за група І:</t>
  </si>
  <si>
    <t>1-0410</t>
  </si>
  <si>
    <t xml:space="preserve">8. Други </t>
  </si>
  <si>
    <t>1-0017</t>
  </si>
  <si>
    <t>II. Резерви</t>
  </si>
  <si>
    <t>Общо за група I:</t>
  </si>
  <si>
    <t>1-0010</t>
  </si>
  <si>
    <t xml:space="preserve">1. Премийни резерви  при емитиране на ценни книжа </t>
  </si>
  <si>
    <t>1-0421</t>
  </si>
  <si>
    <t xml:space="preserve">II. Инвестиционни имоти </t>
  </si>
  <si>
    <t>1-0041</t>
  </si>
  <si>
    <t>2. Резерв от последващи оценки на активите и пасивите</t>
  </si>
  <si>
    <t>1-0422</t>
  </si>
  <si>
    <t xml:space="preserve">III. Биологични активи </t>
  </si>
  <si>
    <t>1-0016</t>
  </si>
  <si>
    <t>3. Целеви резерви, в т.ч.:</t>
  </si>
  <si>
    <t>1-0423</t>
  </si>
  <si>
    <t>IV. Нематериални активи</t>
  </si>
  <si>
    <t>общи резерви</t>
  </si>
  <si>
    <t>1-0424</t>
  </si>
  <si>
    <t>1. Права върху собственост</t>
  </si>
  <si>
    <t>1-0021</t>
  </si>
  <si>
    <t>специализирани резерви</t>
  </si>
  <si>
    <t>1-0425</t>
  </si>
  <si>
    <t>2. Програмни продукти</t>
  </si>
  <si>
    <t>1-0022</t>
  </si>
  <si>
    <t>други резерви</t>
  </si>
  <si>
    <t>1-0426</t>
  </si>
  <si>
    <t>3. Продукти от развойна дейност</t>
  </si>
  <si>
    <t>1-0023</t>
  </si>
  <si>
    <t>Общо за група II:</t>
  </si>
  <si>
    <t>1-0420</t>
  </si>
  <si>
    <t xml:space="preserve">4. Други </t>
  </si>
  <si>
    <t>1-0024</t>
  </si>
  <si>
    <t>III. Финансов резултат</t>
  </si>
  <si>
    <t>Общо за група IV:</t>
  </si>
  <si>
    <t>1-0020</t>
  </si>
  <si>
    <t>1. Натрупана печалба  (загуба) в т.ч.:</t>
  </si>
  <si>
    <t>1-0451</t>
  </si>
  <si>
    <t>неразпределена печалба</t>
  </si>
  <si>
    <t>1-0452</t>
  </si>
  <si>
    <t>V. Търговска репутация</t>
  </si>
  <si>
    <t>непокрита загуба</t>
  </si>
  <si>
    <t>1-0453</t>
  </si>
  <si>
    <t>1. Положителна репутация</t>
  </si>
  <si>
    <t>1-0051</t>
  </si>
  <si>
    <t xml:space="preserve">еднократен ефект от промени в счетоводната политика </t>
  </si>
  <si>
    <t>1-0451-1</t>
  </si>
  <si>
    <t>2. Отрицателна репутация</t>
  </si>
  <si>
    <t>1-0052</t>
  </si>
  <si>
    <t>2. Текуща печалба</t>
  </si>
  <si>
    <t>1-0454</t>
  </si>
  <si>
    <t>Общо за група V:</t>
  </si>
  <si>
    <t>1-0050</t>
  </si>
  <si>
    <t>3. Текуща загуба</t>
  </si>
  <si>
    <t>1-0455</t>
  </si>
  <si>
    <t>VI. Финансови активи</t>
  </si>
  <si>
    <t>Общо за група III:</t>
  </si>
  <si>
    <t>1-0450</t>
  </si>
  <si>
    <t xml:space="preserve">1. Инвестиции в: </t>
  </si>
  <si>
    <t>1-0031</t>
  </si>
  <si>
    <t>дъщерни предприятия</t>
  </si>
  <si>
    <t>1-0032</t>
  </si>
  <si>
    <t>смесени предприятия</t>
  </si>
  <si>
    <t>1-0033</t>
  </si>
  <si>
    <t>ОБЩО  ЗА РАЗДЕЛ "А" (I+II+III):</t>
  </si>
  <si>
    <t>1-0400</t>
  </si>
  <si>
    <t>асоциирани предприятия</t>
  </si>
  <si>
    <t>1-0034</t>
  </si>
  <si>
    <t>други предприятия</t>
  </si>
  <si>
    <t>1-0035</t>
  </si>
  <si>
    <t xml:space="preserve">2. Държани до настъпване на падеж </t>
  </si>
  <si>
    <t>1-0042</t>
  </si>
  <si>
    <t>Б. МАЛЦИНСТВЕНО УЧАСТИЕ</t>
  </si>
  <si>
    <t>1-0400-1</t>
  </si>
  <si>
    <t xml:space="preserve">държавни ценни книжа </t>
  </si>
  <si>
    <t>1-0042-1</t>
  </si>
  <si>
    <t xml:space="preserve">облигации, в т.ч.: </t>
  </si>
  <si>
    <t>1-0042-2</t>
  </si>
  <si>
    <t xml:space="preserve">В. НЕТЕКУЩИ ПАСИВИ </t>
  </si>
  <si>
    <t xml:space="preserve">общински облигации </t>
  </si>
  <si>
    <t>1-0042-3</t>
  </si>
  <si>
    <t>I. Търговски и други задължения</t>
  </si>
  <si>
    <t>други инвестиции, държани до настъпване на падеж</t>
  </si>
  <si>
    <t>1-0042-4</t>
  </si>
  <si>
    <t>1. Задължения към свързани предприятия</t>
  </si>
  <si>
    <t>1-0511</t>
  </si>
  <si>
    <t xml:space="preserve">3. Други </t>
  </si>
  <si>
    <t>1-0042-5</t>
  </si>
  <si>
    <t>2.Задължения по получени заеми от банки и небанкови финансови институции</t>
  </si>
  <si>
    <t>1-0512</t>
  </si>
  <si>
    <t>Общо за група VI:</t>
  </si>
  <si>
    <t>1-0040</t>
  </si>
  <si>
    <t>3. Задължения по ЗУНК</t>
  </si>
  <si>
    <t>1-0512-1</t>
  </si>
  <si>
    <t>VII. Търговски и други вземания</t>
  </si>
  <si>
    <t>4. Задължения по получени търговски заеми</t>
  </si>
  <si>
    <t>1-0514</t>
  </si>
  <si>
    <t>1. Вземания от свързани предприятия</t>
  </si>
  <si>
    <t>1-0044</t>
  </si>
  <si>
    <t>5. Задължения по облигационни заеми</t>
  </si>
  <si>
    <t>1-0515</t>
  </si>
  <si>
    <t>2. Вземания по търговски заеми</t>
  </si>
  <si>
    <t>1-0045</t>
  </si>
  <si>
    <t xml:space="preserve">6. Други </t>
  </si>
  <si>
    <t>1-0517</t>
  </si>
  <si>
    <t xml:space="preserve">3. Вземания по финансов лизинг </t>
  </si>
  <si>
    <t>1-0046-1</t>
  </si>
  <si>
    <t>1-0510</t>
  </si>
  <si>
    <t>1-0046</t>
  </si>
  <si>
    <t>Общо за група VII:</t>
  </si>
  <si>
    <t>1-0040-1</t>
  </si>
  <si>
    <t xml:space="preserve">II. Други нетекущи пасиви </t>
  </si>
  <si>
    <t>1-0510-1</t>
  </si>
  <si>
    <t xml:space="preserve"> </t>
  </si>
  <si>
    <t xml:space="preserve">III. Приходи за бъдещи периоди </t>
  </si>
  <si>
    <t>1-0520</t>
  </si>
  <si>
    <t xml:space="preserve">VIII. Разходи за бъдещи периоди </t>
  </si>
  <si>
    <t>1-0060</t>
  </si>
  <si>
    <t xml:space="preserve">IV. Пасиви по отсрочени данъци </t>
  </si>
  <si>
    <t>1-0516</t>
  </si>
  <si>
    <t xml:space="preserve">IX. Активи по отсрочени данъци  </t>
  </si>
  <si>
    <t>1-0060-1</t>
  </si>
  <si>
    <t xml:space="preserve">V.Финансирания </t>
  </si>
  <si>
    <t>1-0520-1</t>
  </si>
  <si>
    <t>ОБЩО  ЗА РАЗДЕЛ "А" (I+II+III+IV+V+VI+VII+VIII+IX):</t>
  </si>
  <si>
    <t>1-0100</t>
  </si>
  <si>
    <t>ОБЩО  ЗА РАЗДЕЛ "В" (I+II+III+IV+V):</t>
  </si>
  <si>
    <t>1-0500</t>
  </si>
  <si>
    <t xml:space="preserve">Б. ТЕКУЩИ АКТИВИ </t>
  </si>
  <si>
    <t>Г. ТЕКУЩИ ПАСИВИ</t>
  </si>
  <si>
    <t>I. Материални запаси</t>
  </si>
  <si>
    <t>1. Материали</t>
  </si>
  <si>
    <t>1-0071</t>
  </si>
  <si>
    <t>1. Задължения по получени заеми към банки и  небанкови финансови институции</t>
  </si>
  <si>
    <t>1-0612</t>
  </si>
  <si>
    <t>2. Продукция</t>
  </si>
  <si>
    <t>1-0072</t>
  </si>
  <si>
    <t xml:space="preserve">2. Текуща част от нетекущите задължения </t>
  </si>
  <si>
    <t>1-0510-2</t>
  </si>
  <si>
    <t>3. Стоки</t>
  </si>
  <si>
    <t>1-0073</t>
  </si>
  <si>
    <t xml:space="preserve">3. Текущи задължения, в т.ч.:  </t>
  </si>
  <si>
    <t>1-0630</t>
  </si>
  <si>
    <t>4. Незавършено производство</t>
  </si>
  <si>
    <t>1-0076</t>
  </si>
  <si>
    <t>задължения към свързани предприятия</t>
  </si>
  <si>
    <t>1-0611</t>
  </si>
  <si>
    <t xml:space="preserve">5. Биологични активи </t>
  </si>
  <si>
    <t>1-0074</t>
  </si>
  <si>
    <t xml:space="preserve">задължения по получени търговски заеми </t>
  </si>
  <si>
    <t>1-0614</t>
  </si>
  <si>
    <t>6. Други</t>
  </si>
  <si>
    <t>1-0077</t>
  </si>
  <si>
    <t xml:space="preserve">задължения към доставчици и клиенти </t>
  </si>
  <si>
    <t>1-0613</t>
  </si>
  <si>
    <t>1-0070</t>
  </si>
  <si>
    <t>получени аванси</t>
  </si>
  <si>
    <t>1-0613-1</t>
  </si>
  <si>
    <t>задължения към персонала</t>
  </si>
  <si>
    <t>1-0615</t>
  </si>
  <si>
    <t>II. Търговски и  други вземания</t>
  </si>
  <si>
    <t>задължения към осигурителни предприятия</t>
  </si>
  <si>
    <t>1-0616</t>
  </si>
  <si>
    <t xml:space="preserve">1. Вземания от свързани предприятия </t>
  </si>
  <si>
    <t>1-0081</t>
  </si>
  <si>
    <t>данъчни задължения</t>
  </si>
  <si>
    <t>1-0617</t>
  </si>
  <si>
    <t>2. Вземания от клиенти и доставчици</t>
  </si>
  <si>
    <t>1-0082</t>
  </si>
  <si>
    <t>1-0618</t>
  </si>
  <si>
    <t xml:space="preserve">3. Предоставени аванси </t>
  </si>
  <si>
    <t>1-0086-1</t>
  </si>
  <si>
    <t xml:space="preserve">5. Провизии </t>
  </si>
  <si>
    <t>1-0619</t>
  </si>
  <si>
    <t>4. Вземания по предоставени търговски заеми</t>
  </si>
  <si>
    <t>1-0083</t>
  </si>
  <si>
    <t>1-0610</t>
  </si>
  <si>
    <t>5. Съдебни и присъдени вземания</t>
  </si>
  <si>
    <t>1-0084</t>
  </si>
  <si>
    <t>6. Данъци за възстановяване</t>
  </si>
  <si>
    <t>1-0085</t>
  </si>
  <si>
    <t xml:space="preserve">II. Други текущи пасиви </t>
  </si>
  <si>
    <t>1-0610-1</t>
  </si>
  <si>
    <t xml:space="preserve">7. Вземания от персонала </t>
  </si>
  <si>
    <t>1-0086-2</t>
  </si>
  <si>
    <t>8. Други</t>
  </si>
  <si>
    <t>1-0086</t>
  </si>
  <si>
    <t>1-0700</t>
  </si>
  <si>
    <t>1-0080</t>
  </si>
  <si>
    <t xml:space="preserve">IV. Финансирания </t>
  </si>
  <si>
    <t>1-0700-1</t>
  </si>
  <si>
    <t xml:space="preserve">III.Финансови активи </t>
  </si>
  <si>
    <t>1. Финансови активи, държани за търгуване в т. ч.</t>
  </si>
  <si>
    <t>1-0093</t>
  </si>
  <si>
    <t xml:space="preserve"> ОБЩО  ЗА РАЗДЕЛ "Г" (I+II+III+IV):</t>
  </si>
  <si>
    <t>1-0750</t>
  </si>
  <si>
    <t xml:space="preserve">дългови ценни книжа </t>
  </si>
  <si>
    <t>1-0093-1</t>
  </si>
  <si>
    <t>дeривативи</t>
  </si>
  <si>
    <t>1-0093-2</t>
  </si>
  <si>
    <t xml:space="preserve">други </t>
  </si>
  <si>
    <t>1-0093-3</t>
  </si>
  <si>
    <t xml:space="preserve">2. Финансови активи, обявени за продажба  </t>
  </si>
  <si>
    <t>1-0093-4</t>
  </si>
  <si>
    <t>1-0095</t>
  </si>
  <si>
    <t xml:space="preserve">Общо за група III: </t>
  </si>
  <si>
    <t>1-0090</t>
  </si>
  <si>
    <t>IV. Парични средства и парични еквиваленти</t>
  </si>
  <si>
    <t>1. Парични средства в брой</t>
  </si>
  <si>
    <t>1-0151</t>
  </si>
  <si>
    <t>2. Парични средства в безсрочни депозити</t>
  </si>
  <si>
    <t>1-0153</t>
  </si>
  <si>
    <t xml:space="preserve">3. Блокирани парични средства </t>
  </si>
  <si>
    <t>1-0155</t>
  </si>
  <si>
    <t>4. Парични еквиваленти</t>
  </si>
  <si>
    <t>1-0157</t>
  </si>
  <si>
    <t>Общо за група  IV:</t>
  </si>
  <si>
    <t>1-0150</t>
  </si>
  <si>
    <t xml:space="preserve">V. Разходи за бъдещи периоди </t>
  </si>
  <si>
    <t>1-0160</t>
  </si>
  <si>
    <t>ОБЩО  ЗА РАЗДЕЛ "Б"(I+II+III+IV+V)</t>
  </si>
  <si>
    <t>1-0200</t>
  </si>
  <si>
    <t>ОБЩО АКТИВИ (А + Б):</t>
  </si>
  <si>
    <t>1-0300</t>
  </si>
  <si>
    <t>СОБСТВЕН КАПИТАЛ, МАЛЦИНСТВЕНО УЧАСТИЕ И ПАСИВИ (А+Б+В+Г):</t>
  </si>
  <si>
    <t>1-0800</t>
  </si>
  <si>
    <t>Съставител:</t>
  </si>
  <si>
    <t>ОТЧЕТ ЗА ДОХОДИТЕ</t>
  </si>
  <si>
    <t xml:space="preserve">РАЗХОДИ </t>
  </si>
  <si>
    <t xml:space="preserve">ПРИХОДИ </t>
  </si>
  <si>
    <t>А. Разходи за дейността</t>
  </si>
  <si>
    <t>А. Приходи от дейността</t>
  </si>
  <si>
    <t>I. Разходи по икономически елементи</t>
  </si>
  <si>
    <t>I. Нетни приходи от продажби на:</t>
  </si>
  <si>
    <t>1. Разходи за материали</t>
  </si>
  <si>
    <t>2-1120</t>
  </si>
  <si>
    <t>1. Продукция</t>
  </si>
  <si>
    <t>2-1551</t>
  </si>
  <si>
    <t xml:space="preserve">2. Разходи за външни услуги </t>
  </si>
  <si>
    <t>2-1130</t>
  </si>
  <si>
    <t>2. Стоки</t>
  </si>
  <si>
    <t>2-1552</t>
  </si>
  <si>
    <t>3. Разходи за амортизации</t>
  </si>
  <si>
    <t>2-1160</t>
  </si>
  <si>
    <t>3. Услуги</t>
  </si>
  <si>
    <t>2-1560</t>
  </si>
  <si>
    <t>4. Разходи за възнаграждения</t>
  </si>
  <si>
    <t>2-1140</t>
  </si>
  <si>
    <t>2-1556</t>
  </si>
  <si>
    <t>5. Разходи за осигуровки</t>
  </si>
  <si>
    <t>2-1150</t>
  </si>
  <si>
    <t>2-1610</t>
  </si>
  <si>
    <t>6. Балансова стойност на продадени активи (без продукция)</t>
  </si>
  <si>
    <t>2-1010</t>
  </si>
  <si>
    <t>7. Изменение на запасите от продукция и незавършено производство</t>
  </si>
  <si>
    <t>2-1030</t>
  </si>
  <si>
    <t xml:space="preserve">II. Приходи от финансирания </t>
  </si>
  <si>
    <t>2-1620</t>
  </si>
  <si>
    <t xml:space="preserve">8. Други, в т.ч.: </t>
  </si>
  <si>
    <t>2-1170</t>
  </si>
  <si>
    <t xml:space="preserve">в т.ч. от правителството </t>
  </si>
  <si>
    <t>2-1621</t>
  </si>
  <si>
    <t xml:space="preserve">обезценка на активи </t>
  </si>
  <si>
    <t>2-1171</t>
  </si>
  <si>
    <t>провизии</t>
  </si>
  <si>
    <t>2-1172</t>
  </si>
  <si>
    <t>III. Финансови   приходи</t>
  </si>
  <si>
    <t>2-1100</t>
  </si>
  <si>
    <t xml:space="preserve">1. Приходи от лихви </t>
  </si>
  <si>
    <t>2-1710</t>
  </si>
  <si>
    <t xml:space="preserve">2. Приходи от дивиденти </t>
  </si>
  <si>
    <t>2-1721</t>
  </si>
  <si>
    <t>II. Финансови   разходи</t>
  </si>
  <si>
    <t>3. Положителни разлики от операции с финансови активи и инструменти</t>
  </si>
  <si>
    <t>2-1730</t>
  </si>
  <si>
    <t>1. Разходи за лихви</t>
  </si>
  <si>
    <t>2-1210</t>
  </si>
  <si>
    <t>4. Положителни разлики от промяна на валутни курсове</t>
  </si>
  <si>
    <t>2-1740</t>
  </si>
  <si>
    <t>2. Отрицателни разлики от операции с финансови активи и инструменти</t>
  </si>
  <si>
    <t>2-1220</t>
  </si>
  <si>
    <t xml:space="preserve">5. Други </t>
  </si>
  <si>
    <t>2-1745</t>
  </si>
  <si>
    <t>3. Отрицателни разлики от промяна на валутни курсове</t>
  </si>
  <si>
    <t>2-1230</t>
  </si>
  <si>
    <t>2-1700</t>
  </si>
  <si>
    <t>2-1240</t>
  </si>
  <si>
    <t>2-1200</t>
  </si>
  <si>
    <t>Б. Общо разходи за дейността (I + II)</t>
  </si>
  <si>
    <t>2-1300</t>
  </si>
  <si>
    <t>Б.   Общо приходи от дейността 
(I + II + III):</t>
  </si>
  <si>
    <t>2-1600</t>
  </si>
  <si>
    <t>В.  Печалба от дейността</t>
  </si>
  <si>
    <t>2-1310</t>
  </si>
  <si>
    <t>В. Загуба от дейността</t>
  </si>
  <si>
    <t>2-1810</t>
  </si>
  <si>
    <t>III. Дял от печалбата на асоциирани и съвместни предприятия</t>
  </si>
  <si>
    <t>2-1250-1</t>
  </si>
  <si>
    <t>IV. Дял от загубата на асоциирани и съвместни предприятия</t>
  </si>
  <si>
    <t>2-1810-1</t>
  </si>
  <si>
    <t>IV. Извънредни разходи</t>
  </si>
  <si>
    <t>2-1250</t>
  </si>
  <si>
    <t xml:space="preserve">V. Извънредни приходи </t>
  </si>
  <si>
    <t>2-1750</t>
  </si>
  <si>
    <t>Г. Общо разходи  (Б+ III +IV)</t>
  </si>
  <si>
    <t>2-1350</t>
  </si>
  <si>
    <t>Г. Общо приходи   (Б + IV + V)</t>
  </si>
  <si>
    <t>2-1800</t>
  </si>
  <si>
    <t>Д. Печалба преди облагане с данъци</t>
  </si>
  <si>
    <t>2-1400</t>
  </si>
  <si>
    <t xml:space="preserve">Д. Загуба преди облагане с данъци </t>
  </si>
  <si>
    <t>2-1850</t>
  </si>
  <si>
    <t>V. Разходи за данъци</t>
  </si>
  <si>
    <t>2-1450</t>
  </si>
  <si>
    <t xml:space="preserve">1.Разходи за текущи корпоративни данъци върху печалбата </t>
  </si>
  <si>
    <t>2-1451</t>
  </si>
  <si>
    <t xml:space="preserve">2. Разход /(икономия) на отсрочени корпоративни данъци върху печалбата  </t>
  </si>
  <si>
    <t>2-1452</t>
  </si>
  <si>
    <t>3. Други</t>
  </si>
  <si>
    <t>2-1453</t>
  </si>
  <si>
    <t>E. Печалба след облагане с данъци (Д - V)</t>
  </si>
  <si>
    <t>2-0454</t>
  </si>
  <si>
    <t>E. Загуба след облагане с данъци (Д + V)</t>
  </si>
  <si>
    <t>2-0455</t>
  </si>
  <si>
    <t xml:space="preserve">в т.ч. за малцинствено участие </t>
  </si>
  <si>
    <t>2-0454-1</t>
  </si>
  <si>
    <t>2-0455-1</t>
  </si>
  <si>
    <t xml:space="preserve">Ж. Нетна печалба за периода </t>
  </si>
  <si>
    <t>2-0454-2</t>
  </si>
  <si>
    <t xml:space="preserve">Ж. Нетна загуба за периода </t>
  </si>
  <si>
    <t>2-0455-2</t>
  </si>
  <si>
    <t>Всичко (Г+ V + Е):</t>
  </si>
  <si>
    <t>2-1500</t>
  </si>
  <si>
    <t>Всичко (Г + E):</t>
  </si>
  <si>
    <t>2-1900</t>
  </si>
  <si>
    <r>
      <rPr>
        <b/>
        <sz val="12"/>
        <color theme="1"/>
        <rFont val="Times New Roman"/>
        <family val="1"/>
        <charset val="204"/>
      </rPr>
      <t>Забележка:</t>
    </r>
    <r>
      <rPr>
        <sz val="12"/>
        <color theme="1"/>
        <rFont val="Times New Roman"/>
        <family val="1"/>
        <charset val="204"/>
      </rPr>
      <t xml:space="preserve">  Справка № 2 - Отчет за доходите се изготвя само с натрупване.</t>
    </r>
  </si>
  <si>
    <t xml:space="preserve"> ОТЧЕТ ЗА ПАРИЧНИТЕ ПОТОЦИ ПО ПРЕКИЯ МЕТОД</t>
  </si>
  <si>
    <t>ПАРИЧНИ ПОТОЦИ</t>
  </si>
  <si>
    <t>А. Парични потоци от оперативна дейност</t>
  </si>
  <si>
    <t xml:space="preserve">1. Постъпления от клиенти </t>
  </si>
  <si>
    <t>3-2201</t>
  </si>
  <si>
    <t>2. Плащания на доставчици</t>
  </si>
  <si>
    <t>3-2201-1</t>
  </si>
  <si>
    <t xml:space="preserve">3. Плащания/постъпления, свързани с финансови активи, държани с цел търговия </t>
  </si>
  <si>
    <t>3-2202</t>
  </si>
  <si>
    <t>4. Плащания, свързани с възнаграждения</t>
  </si>
  <si>
    <t>3-2203</t>
  </si>
  <si>
    <t>5. Платени /възстановени данъци (без корпоративен данък върху печалбата)</t>
  </si>
  <si>
    <t>3-2206</t>
  </si>
  <si>
    <t>6. Платени корпоративни данъци върху печалбата</t>
  </si>
  <si>
    <t>3-2206-1</t>
  </si>
  <si>
    <t xml:space="preserve">7. Получени лихви </t>
  </si>
  <si>
    <t>3-2204</t>
  </si>
  <si>
    <t xml:space="preserve">8. Платени банкови такси и лихви върху краткосрочни заеми за оборотни средства </t>
  </si>
  <si>
    <t>3-2204-1</t>
  </si>
  <si>
    <t>9. Курсови разлики</t>
  </si>
  <si>
    <t>3-2205</t>
  </si>
  <si>
    <t>10. Други постъпления /плащания от оперативна дейност</t>
  </si>
  <si>
    <t>3-2208</t>
  </si>
  <si>
    <t xml:space="preserve"> Нетен паричен поток от оперативна дейност (А):</t>
  </si>
  <si>
    <t>3-2200</t>
  </si>
  <si>
    <t>Б. Парични потоци от инвестиционна дейност</t>
  </si>
  <si>
    <t xml:space="preserve">1. Покупка на дълготрайни активи </t>
  </si>
  <si>
    <t>3-2301</t>
  </si>
  <si>
    <t>2. Постъпления от  продажба на дълготрайни активи</t>
  </si>
  <si>
    <t>3-2301-1</t>
  </si>
  <si>
    <t>3. Предоставени заеми</t>
  </si>
  <si>
    <t>3-2302</t>
  </si>
  <si>
    <t>4. Възстановени (платени) предоставени заеми, в т.ч. по финансов  лизинг</t>
  </si>
  <si>
    <t>3-2302-1</t>
  </si>
  <si>
    <t xml:space="preserve">5. Получени лихви по предоставени заеми </t>
  </si>
  <si>
    <t>3-2302-2</t>
  </si>
  <si>
    <t xml:space="preserve">6. Покупка на инвестиции </t>
  </si>
  <si>
    <t>3-2302-3</t>
  </si>
  <si>
    <t>7. Постъпления от продажба на инвестиции</t>
  </si>
  <si>
    <t>3-2302-4</t>
  </si>
  <si>
    <t xml:space="preserve">8. Получени дивиденти от инвестиции </t>
  </si>
  <si>
    <t>3-2303</t>
  </si>
  <si>
    <t>3-2305</t>
  </si>
  <si>
    <t>10. Други постъпления/ плащания от инвестиционна дейност</t>
  </si>
  <si>
    <t>3-2306</t>
  </si>
  <si>
    <t>Нетен поток от инвестиционна дейност (Б):</t>
  </si>
  <si>
    <t>3-2300</t>
  </si>
  <si>
    <t>В. Парични потоци от финансова дейност</t>
  </si>
  <si>
    <t>1. Постъпления от емитиране на ценни книжа</t>
  </si>
  <si>
    <t>3-2401</t>
  </si>
  <si>
    <t>2. Плащания при обратно придобиване на ценни книжа</t>
  </si>
  <si>
    <t>3-2401-1</t>
  </si>
  <si>
    <t xml:space="preserve">3. Постъпления от заеми </t>
  </si>
  <si>
    <t>3-2403</t>
  </si>
  <si>
    <t xml:space="preserve">4. Платени  заеми </t>
  </si>
  <si>
    <t>3-2403-1</t>
  </si>
  <si>
    <t>5. Платени задължения по лизингови договори</t>
  </si>
  <si>
    <t>3-2405</t>
  </si>
  <si>
    <t xml:space="preserve">6. Платени  лихви, такси, комисиони по заеми с инвестиционно предназначение </t>
  </si>
  <si>
    <t>3-2404</t>
  </si>
  <si>
    <t>7 . Изплатени дивиденти</t>
  </si>
  <si>
    <t>3-2404-1</t>
  </si>
  <si>
    <t>8. Други постъпления/ плащания от финансова дейност</t>
  </si>
  <si>
    <t>3-2407</t>
  </si>
  <si>
    <t>Нетен паричен поток от финансова дейност (В):</t>
  </si>
  <si>
    <t>3-2400</t>
  </si>
  <si>
    <t>Г. Изменения на паричните средства през периода (А+Б+В):</t>
  </si>
  <si>
    <t>3-2500</t>
  </si>
  <si>
    <t>Д. Парични средства в началото на периода</t>
  </si>
  <si>
    <t>3-2600</t>
  </si>
  <si>
    <t xml:space="preserve">Е. Парични средства в края на периода, в т.ч.: </t>
  </si>
  <si>
    <t>3-2700</t>
  </si>
  <si>
    <t xml:space="preserve">наличност в касата и по банкови сметки </t>
  </si>
  <si>
    <t>3-2700-1</t>
  </si>
  <si>
    <t xml:space="preserve">блокирани парични средства  </t>
  </si>
  <si>
    <t>3-2700-2</t>
  </si>
  <si>
    <t>Забележка:</t>
  </si>
  <si>
    <t>В клетката "Парични средства в началото на периода" се поставя стойността на на паричните средства в началото на съответната година.</t>
  </si>
  <si>
    <t>ОТЧЕТ ЗА ИЗМЕНЕНИЯТА В СОБСТВЕНИЯ КАПИТАЛ</t>
  </si>
  <si>
    <t>( в хил.лева)</t>
  </si>
  <si>
    <t>ПОКАЗАТЕЛИ</t>
  </si>
  <si>
    <t>Код на реда</t>
  </si>
  <si>
    <t>Основен капитал</t>
  </si>
  <si>
    <t>Резерви</t>
  </si>
  <si>
    <t xml:space="preserve">Натрупани печалби/загуби </t>
  </si>
  <si>
    <t>Резерв 
от 
преводи</t>
  </si>
  <si>
    <t>Общо собствен капитал</t>
  </si>
  <si>
    <t>премии от
 емисия (премиен резерв)</t>
  </si>
  <si>
    <t xml:space="preserve">резерв от последващи 
оценки </t>
  </si>
  <si>
    <t>целеви резерви</t>
  </si>
  <si>
    <t>печалба</t>
  </si>
  <si>
    <t>загуба</t>
  </si>
  <si>
    <t xml:space="preserve">Малцинствено 
участие </t>
  </si>
  <si>
    <t>общи</t>
  </si>
  <si>
    <t>специали
зирани</t>
  </si>
  <si>
    <t>други</t>
  </si>
  <si>
    <t>Код на реда - б</t>
  </si>
  <si>
    <t>4-0426-1</t>
  </si>
  <si>
    <t xml:space="preserve">Салдо в началото на отчетния период </t>
  </si>
  <si>
    <t>4-01</t>
  </si>
  <si>
    <t>Промени в началните салда поради:</t>
  </si>
  <si>
    <t>4-15</t>
  </si>
  <si>
    <t xml:space="preserve">Ефект от промени в счетоводната политика </t>
  </si>
  <si>
    <t>4-15-1</t>
  </si>
  <si>
    <t xml:space="preserve">Фундаментални грешки </t>
  </si>
  <si>
    <t>4-15-2</t>
  </si>
  <si>
    <t xml:space="preserve">Коригирано салдо в началото на отчетния период </t>
  </si>
  <si>
    <t>4-01-1</t>
  </si>
  <si>
    <t xml:space="preserve">Нетна печалба/загуба за периода  </t>
  </si>
  <si>
    <t>4-05</t>
  </si>
  <si>
    <t>1. Разпределение на печалбата за:</t>
  </si>
  <si>
    <t>4-06</t>
  </si>
  <si>
    <t xml:space="preserve"> дивиденти</t>
  </si>
  <si>
    <t>4-07</t>
  </si>
  <si>
    <t xml:space="preserve"> други </t>
  </si>
  <si>
    <t>4-07-1</t>
  </si>
  <si>
    <t>2. Покриване на загуби</t>
  </si>
  <si>
    <t>4-08</t>
  </si>
  <si>
    <t>3. Последващи оценки на дълготрайни материални и нематериални активи, в т.ч.</t>
  </si>
  <si>
    <t>4-09</t>
  </si>
  <si>
    <t xml:space="preserve">увеличения    </t>
  </si>
  <si>
    <t>4-10</t>
  </si>
  <si>
    <t>намаления</t>
  </si>
  <si>
    <t>4-11</t>
  </si>
  <si>
    <t>4. Последващи оценки на финансови активи и инструменти, в т.ч.</t>
  </si>
  <si>
    <t>4-12</t>
  </si>
  <si>
    <t>4-13</t>
  </si>
  <si>
    <t>4-14</t>
  </si>
  <si>
    <t xml:space="preserve">5. Ефект от отсрочени данъци </t>
  </si>
  <si>
    <t>4-16-1</t>
  </si>
  <si>
    <t>6. Други изменения</t>
  </si>
  <si>
    <t>4-16</t>
  </si>
  <si>
    <t xml:space="preserve">Салдо към края на отчетния период </t>
  </si>
  <si>
    <t>4-17</t>
  </si>
  <si>
    <t>7. Промени от преводи на годишни финансови отчети на предприятия в чужбина</t>
  </si>
  <si>
    <t>4-18</t>
  </si>
  <si>
    <t>8. Промени от преизчисляване на финансови отчети при свръхинфлация</t>
  </si>
  <si>
    <t>4-19</t>
  </si>
  <si>
    <t xml:space="preserve">Собствен капитал 
към края на отчетния период </t>
  </si>
  <si>
    <t>4-20</t>
  </si>
  <si>
    <t>Забележка:  На ред "Салдо в началото на отчетния период" се посочва салдото, което е в края на предходната година.</t>
  </si>
  <si>
    <t>СПРАВКА ЗА ИНВЕСТИЦИИТЕ В ДЪЩЕРНИ, СМЕСЕНИ, АСОЦИИРАНИ И ДРУГИ ПРЕДПРИЯТИЯ</t>
  </si>
  <si>
    <t xml:space="preserve">Наименование и седалище на предприятията, 
в които са инвестициите </t>
  </si>
  <si>
    <t xml:space="preserve">Размер на инвестицията </t>
  </si>
  <si>
    <t>Процент на инвестицията в капитала на другото предприятие</t>
  </si>
  <si>
    <t>Инвестиция в ценни книжа, приети за търговия на фондова борса</t>
  </si>
  <si>
    <t>Инвестиция в ценни книжа, неприети за търговия на фондова борса</t>
  </si>
  <si>
    <t>А. В СТРАНАТА</t>
  </si>
  <si>
    <t>I. Инвестиции в дъщерни предприятия</t>
  </si>
  <si>
    <t>Обща сума I:</t>
  </si>
  <si>
    <t>8-4001</t>
  </si>
  <si>
    <t>II. Инвестиции в смесени предприятия</t>
  </si>
  <si>
    <t>Обща сума II:</t>
  </si>
  <si>
    <t>8-4006</t>
  </si>
  <si>
    <t>III. Инвестиции в асоциирани предприятия</t>
  </si>
  <si>
    <t>Обща сума III:</t>
  </si>
  <si>
    <t>84011</t>
  </si>
  <si>
    <t>IV. Инвестиции в други предприятия</t>
  </si>
  <si>
    <t>Обща сума IV:</t>
  </si>
  <si>
    <t>8-4016</t>
  </si>
  <si>
    <t>Обща сума за страната (I+II+III+IV):</t>
  </si>
  <si>
    <t>8-4025</t>
  </si>
  <si>
    <t>Б. В ЧУЖБИНА</t>
  </si>
  <si>
    <t>8-4030</t>
  </si>
  <si>
    <t>8-4035</t>
  </si>
  <si>
    <t>8-4040</t>
  </si>
  <si>
    <t>8-4045</t>
  </si>
  <si>
    <t>Обща сума за чужбина (I+II+III+IV):</t>
  </si>
  <si>
    <t>8-4050</t>
  </si>
  <si>
    <t>СПРАВКА ЗА НЕТЕКУЩИТЕ АКТИВИ</t>
  </si>
  <si>
    <t>Отчетна стойност на нетекущите активи</t>
  </si>
  <si>
    <t xml:space="preserve">Преоценка </t>
  </si>
  <si>
    <t>Преоценена стойност (4+5-6)</t>
  </si>
  <si>
    <t>А м о р т и з а ц и я</t>
  </si>
  <si>
    <t>Преоценена амортизация в края на периода 
(11+12-13)</t>
  </si>
  <si>
    <t>Балансова стойност за текущия период 
 (7-14)</t>
  </si>
  <si>
    <t>в нача-лото на периода</t>
  </si>
  <si>
    <t>на постъпи-лите през периода</t>
  </si>
  <si>
    <t>на излезли-те през периода</t>
  </si>
  <si>
    <t>в края на периода (1+2-3)</t>
  </si>
  <si>
    <t>увеличе-ние</t>
  </si>
  <si>
    <t>намале-ние</t>
  </si>
  <si>
    <t>начисле-на през периода</t>
  </si>
  <si>
    <t>отписана през периода</t>
  </si>
  <si>
    <t>в края на периода (8+9-10)</t>
  </si>
  <si>
    <t>a</t>
  </si>
  <si>
    <t>I.</t>
  </si>
  <si>
    <t>Имоти, машини, съоръжения и оборудване</t>
  </si>
  <si>
    <t>1.</t>
  </si>
  <si>
    <t>Земи (терени)</t>
  </si>
  <si>
    <t>5-1001</t>
  </si>
  <si>
    <t>2.</t>
  </si>
  <si>
    <t>Сгради и конструкции</t>
  </si>
  <si>
    <t>5-1002</t>
  </si>
  <si>
    <t>3.</t>
  </si>
  <si>
    <t xml:space="preserve">Машини и оборудване </t>
  </si>
  <si>
    <t>5-1003</t>
  </si>
  <si>
    <t>4.</t>
  </si>
  <si>
    <t>Съоръжения</t>
  </si>
  <si>
    <t>5-1004</t>
  </si>
  <si>
    <t>5.</t>
  </si>
  <si>
    <t>Транспортни средства</t>
  </si>
  <si>
    <t>5-1005</t>
  </si>
  <si>
    <t>6.</t>
  </si>
  <si>
    <t>Стопански инвентар</t>
  </si>
  <si>
    <t>5-1007-1</t>
  </si>
  <si>
    <t>7.</t>
  </si>
  <si>
    <t>Р-ди за придобиване и ликвидация на активи по стопански начин</t>
  </si>
  <si>
    <t>5-1007-2</t>
  </si>
  <si>
    <t>8.</t>
  </si>
  <si>
    <t xml:space="preserve">Други </t>
  </si>
  <si>
    <t>5-1007</t>
  </si>
  <si>
    <t>5-1015</t>
  </si>
  <si>
    <t>II.</t>
  </si>
  <si>
    <t xml:space="preserve">Инвестиционни имоти  </t>
  </si>
  <si>
    <t>5-1037</t>
  </si>
  <si>
    <t>III.</t>
  </si>
  <si>
    <t xml:space="preserve">Биологични активи </t>
  </si>
  <si>
    <t>5-1006</t>
  </si>
  <si>
    <t xml:space="preserve">IV.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</si>
  <si>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Нематериални активи </t>
  </si>
  <si>
    <t>Права върху собственост</t>
  </si>
  <si>
    <t>5-1017</t>
  </si>
  <si>
    <t>Програмни продукти</t>
  </si>
  <si>
    <t>5-1018</t>
  </si>
  <si>
    <t>Продукти от развойна дейност</t>
  </si>
  <si>
    <t>5-1019</t>
  </si>
  <si>
    <t>5-1020</t>
  </si>
  <si>
    <t>5-1030</t>
  </si>
  <si>
    <t>V.</t>
  </si>
  <si>
    <t>Финансови активи (без дългосрочни вземания)</t>
  </si>
  <si>
    <t>Инвестиции в:</t>
  </si>
  <si>
    <t>5-1032</t>
  </si>
  <si>
    <t>5-1033</t>
  </si>
  <si>
    <t>5-1034</t>
  </si>
  <si>
    <t>5-1035</t>
  </si>
  <si>
    <t>5-1036</t>
  </si>
  <si>
    <t>Държани до настъпване на падеж:</t>
  </si>
  <si>
    <t>5-1038</t>
  </si>
  <si>
    <t>5-1038-1</t>
  </si>
  <si>
    <t>облигации, в т.ч.:</t>
  </si>
  <si>
    <t>5-1038-2</t>
  </si>
  <si>
    <t>общински облигации</t>
  </si>
  <si>
    <t>5-1038-3</t>
  </si>
  <si>
    <t>Други инвестиции, държани до настъпване на падеж</t>
  </si>
  <si>
    <t>5-1038-4</t>
  </si>
  <si>
    <t>5-1038-5</t>
  </si>
  <si>
    <t>Обща сума V:</t>
  </si>
  <si>
    <t>5-1045</t>
  </si>
  <si>
    <t>VI.</t>
  </si>
  <si>
    <t>Търговска репутация</t>
  </si>
  <si>
    <t>5-1050</t>
  </si>
  <si>
    <t>Общ сбор ( I+ II+ III+ IV+V+VI)</t>
  </si>
  <si>
    <t>5-1060</t>
  </si>
  <si>
    <t>Забележка: Предприятията, които имат собствени нетекущи материални активи в чужбина, представят отделна справка за всяка страна.</t>
  </si>
  <si>
    <t xml:space="preserve">СПРАВКА ЗА ВЗЕМАНИЯТА, ЗАДЪЛЖЕНИЯТА И ПРОВИЗИИТЕ </t>
  </si>
  <si>
    <t xml:space="preserve">А. ВЗЕМАНИЯ                                            </t>
  </si>
  <si>
    <t>Сума на вземанията</t>
  </si>
  <si>
    <t>Степен на ликвидност</t>
  </si>
  <si>
    <t xml:space="preserve"> до 1 година</t>
  </si>
  <si>
    <t xml:space="preserve"> над 1 година</t>
  </si>
  <si>
    <t xml:space="preserve">I. Невнесен капитал </t>
  </si>
  <si>
    <t>6-2010</t>
  </si>
  <si>
    <t>II. Нетекущи търговски и други вземания</t>
  </si>
  <si>
    <t>1. Вземания от свързани предприятия, в т.ч.:</t>
  </si>
  <si>
    <t>6-2021</t>
  </si>
  <si>
    <t xml:space="preserve">   - предоставени заеми</t>
  </si>
  <si>
    <t>6-2022</t>
  </si>
  <si>
    <t xml:space="preserve">  - продажба на активи и услуги </t>
  </si>
  <si>
    <t>6-2241</t>
  </si>
  <si>
    <t xml:space="preserve">   - други</t>
  </si>
  <si>
    <t>6-2023</t>
  </si>
  <si>
    <t>2. Вземания от предоставени търговски заеми</t>
  </si>
  <si>
    <t>6-2024</t>
  </si>
  <si>
    <t>3. Други дългосрочни вземания, в т.ч.:</t>
  </si>
  <si>
    <t>6-2026</t>
  </si>
  <si>
    <t xml:space="preserve">   - финансов лизинг</t>
  </si>
  <si>
    <t>6-2027</t>
  </si>
  <si>
    <t>6-2029</t>
  </si>
  <si>
    <t>Всичко за II:</t>
  </si>
  <si>
    <t>6-2020</t>
  </si>
  <si>
    <t>III. Данъчни активи</t>
  </si>
  <si>
    <t>Активи по отсрочени данъци</t>
  </si>
  <si>
    <t>6-2030</t>
  </si>
  <si>
    <t>IV. Текущи търговски и  други вземания</t>
  </si>
  <si>
    <t>1. Вземания от свързани предприятия,  в т.ч.:</t>
  </si>
  <si>
    <t>6-2031</t>
  </si>
  <si>
    <t xml:space="preserve">  - предоставени заеми</t>
  </si>
  <si>
    <t>6-2032</t>
  </si>
  <si>
    <t xml:space="preserve">  - от продажби</t>
  </si>
  <si>
    <t>6-2033</t>
  </si>
  <si>
    <t xml:space="preserve">  - други</t>
  </si>
  <si>
    <t>6-2034</t>
  </si>
  <si>
    <t xml:space="preserve">2. Вземания от клиенти и доставчици </t>
  </si>
  <si>
    <t>6-2035</t>
  </si>
  <si>
    <t>3. Вземания от предоставени аванси</t>
  </si>
  <si>
    <t>6-2036</t>
  </si>
  <si>
    <t>4. Вземания от предоставени търговски заеми</t>
  </si>
  <si>
    <t>6-2037</t>
  </si>
  <si>
    <t>5. Съдебни вземания</t>
  </si>
  <si>
    <t>6-2039</t>
  </si>
  <si>
    <t>6. Присъдени вземания</t>
  </si>
  <si>
    <t>6-2040</t>
  </si>
  <si>
    <t>7. Данъци за възстановяване, в т.ч.:</t>
  </si>
  <si>
    <t>6-2041</t>
  </si>
  <si>
    <t xml:space="preserve"> - корпоративни данъци върху печалбата </t>
  </si>
  <si>
    <t>6-2043</t>
  </si>
  <si>
    <t xml:space="preserve"> - данък върху добавената стойност</t>
  </si>
  <si>
    <t>6-2044</t>
  </si>
  <si>
    <t xml:space="preserve"> - възстановими данъчни временни разлики </t>
  </si>
  <si>
    <t>6-2045</t>
  </si>
  <si>
    <t xml:space="preserve"> - други данъци</t>
  </si>
  <si>
    <t>6-2046</t>
  </si>
  <si>
    <t>8. Други краткосрочни вземания, в т.ч.:</t>
  </si>
  <si>
    <t>6-2047</t>
  </si>
  <si>
    <t xml:space="preserve"> - по липси и начети</t>
  </si>
  <si>
    <t>6-2048</t>
  </si>
  <si>
    <t xml:space="preserve"> - от осигурителните организации</t>
  </si>
  <si>
    <t>6-2049</t>
  </si>
  <si>
    <t xml:space="preserve"> - по рекламации</t>
  </si>
  <si>
    <t>6-2050</t>
  </si>
  <si>
    <t xml:space="preserve"> - други</t>
  </si>
  <si>
    <t>6-2051</t>
  </si>
  <si>
    <t>Всичко за IV:</t>
  </si>
  <si>
    <t>6-2060</t>
  </si>
  <si>
    <t>ОБЩО ВЗЕМАНИЯ (I+II+III+IV):</t>
  </si>
  <si>
    <t>6-2070</t>
  </si>
  <si>
    <t>Б. ЗАДЪЛЖЕНИЯ</t>
  </si>
  <si>
    <t>Сума на задължението</t>
  </si>
  <si>
    <t>Степен на изискуемост</t>
  </si>
  <si>
    <t>Стойност на обезпечението</t>
  </si>
  <si>
    <t>I. Нетекущи търговски и други задължения</t>
  </si>
  <si>
    <t>1. Задължения към свързани предприятия, в т.ч. от:</t>
  </si>
  <si>
    <t>6-2111</t>
  </si>
  <si>
    <t xml:space="preserve"> - заеми</t>
  </si>
  <si>
    <t>6-2112</t>
  </si>
  <si>
    <t xml:space="preserve"> - доставки на активи и услуги</t>
  </si>
  <si>
    <t>6-2113</t>
  </si>
  <si>
    <t>6-2244</t>
  </si>
  <si>
    <t>2. Задължения по получени заеми към банки и небанкови финансови институции, в т.ч.:</t>
  </si>
  <si>
    <t>6-2114</t>
  </si>
  <si>
    <t xml:space="preserve"> -  банки, в.т.ч.:</t>
  </si>
  <si>
    <t>6-2115</t>
  </si>
  <si>
    <t xml:space="preserve">             - просрочени </t>
  </si>
  <si>
    <t>6-2116</t>
  </si>
  <si>
    <t xml:space="preserve">   - небанкови финансови  институции, в т.ч.:</t>
  </si>
  <si>
    <t>6-2114-1</t>
  </si>
  <si>
    <t>6-2114-2</t>
  </si>
  <si>
    <t>6-2123-1</t>
  </si>
  <si>
    <t>6-2118</t>
  </si>
  <si>
    <t xml:space="preserve">5. Задължения по облигационни заеми </t>
  </si>
  <si>
    <t>6-2120</t>
  </si>
  <si>
    <t>6. Други дългосрочни задължения, в т.ч.:</t>
  </si>
  <si>
    <t>6-2123</t>
  </si>
  <si>
    <t xml:space="preserve">   - по финансов лизинг</t>
  </si>
  <si>
    <t>6-2124</t>
  </si>
  <si>
    <t>Всичко за I:</t>
  </si>
  <si>
    <t>6-2130</t>
  </si>
  <si>
    <t xml:space="preserve">II. Данъчни пасиви </t>
  </si>
  <si>
    <t xml:space="preserve">Пасиви по отсрочени данъци </t>
  </si>
  <si>
    <t>6-2122</t>
  </si>
  <si>
    <t>III. Текущи търговски и други задължения</t>
  </si>
  <si>
    <t>6-2141</t>
  </si>
  <si>
    <t xml:space="preserve"> - доставени активи и услуги</t>
  </si>
  <si>
    <t>6-2142</t>
  </si>
  <si>
    <t xml:space="preserve"> - дивиденти</t>
  </si>
  <si>
    <t>6-2143</t>
  </si>
  <si>
    <t>-други</t>
  </si>
  <si>
    <t>6-2143-1</t>
  </si>
  <si>
    <t>6-2144</t>
  </si>
  <si>
    <t xml:space="preserve"> - към банки, в т.ч.</t>
  </si>
  <si>
    <t>6-2145</t>
  </si>
  <si>
    <t xml:space="preserve">      - просрочени</t>
  </si>
  <si>
    <t>6-2146</t>
  </si>
  <si>
    <t xml:space="preserve"> - небанкови финансови  институции, в т.ч.</t>
  </si>
  <si>
    <t>6-2144-1</t>
  </si>
  <si>
    <t>6-2144-2</t>
  </si>
  <si>
    <t xml:space="preserve">3. Текуща част от нетекущите задължения: </t>
  </si>
  <si>
    <t>6-2161-1</t>
  </si>
  <si>
    <t xml:space="preserve"> - по ЗУНК</t>
  </si>
  <si>
    <t>6-2161-2</t>
  </si>
  <si>
    <t xml:space="preserve"> - по облигационни заеми </t>
  </si>
  <si>
    <t>6-2161-3</t>
  </si>
  <si>
    <t xml:space="preserve"> - по получени дългосрочни заеми от банки и небанкови финансови институции</t>
  </si>
  <si>
    <t>6-2161-4</t>
  </si>
  <si>
    <t xml:space="preserve"> - други </t>
  </si>
  <si>
    <t>6-2161-5</t>
  </si>
  <si>
    <t>4. Текущи задължения:</t>
  </si>
  <si>
    <t>6-2148</t>
  </si>
  <si>
    <t>Задължения по търговски заеми</t>
  </si>
  <si>
    <t>6-2147</t>
  </si>
  <si>
    <t xml:space="preserve">Задължения към доставчици и клиенти </t>
  </si>
  <si>
    <t>6-2149</t>
  </si>
  <si>
    <t>Задължения по получени аванси</t>
  </si>
  <si>
    <t>6-2150</t>
  </si>
  <si>
    <t>Задължения към персонала</t>
  </si>
  <si>
    <t>6-2151</t>
  </si>
  <si>
    <t>Данъчни задължения, в т.ч.:</t>
  </si>
  <si>
    <t>6-2152</t>
  </si>
  <si>
    <t xml:space="preserve"> - корпоративен данък върху печалбата </t>
  </si>
  <si>
    <t>6-2154</t>
  </si>
  <si>
    <t>6-2155</t>
  </si>
  <si>
    <t>6-2156</t>
  </si>
  <si>
    <t>Задължения към осигурителни предприятия</t>
  </si>
  <si>
    <t>6-2157</t>
  </si>
  <si>
    <t>5. Други краткосрочни задължения</t>
  </si>
  <si>
    <t>6-2161</t>
  </si>
  <si>
    <t>Всичко за III:</t>
  </si>
  <si>
    <t>6-2170</t>
  </si>
  <si>
    <t>ОБЩО ЗАДЪЛЖЕНИЯ (I+II+III):</t>
  </si>
  <si>
    <t>6-2180</t>
  </si>
  <si>
    <t>В. ПРОВИЗИИ</t>
  </si>
  <si>
    <t>(в хил.лв)</t>
  </si>
  <si>
    <t>В началото на годината</t>
  </si>
  <si>
    <t>Увеличение</t>
  </si>
  <si>
    <t>Намаление</t>
  </si>
  <si>
    <t>В края на периода</t>
  </si>
  <si>
    <t>1.  Провизии за правни задължения</t>
  </si>
  <si>
    <t>6-2210</t>
  </si>
  <si>
    <t>2.  Провизии за конструктивни задължения</t>
  </si>
  <si>
    <t>6-2220</t>
  </si>
  <si>
    <t>3. Други провизии</t>
  </si>
  <si>
    <t>6-2230</t>
  </si>
  <si>
    <t>Обща сума (1+2+3):</t>
  </si>
  <si>
    <t>6-2240</t>
  </si>
  <si>
    <t>Забележка: Вземанията и задълженията от и към чужбина се посочват в отделна справка за всяка страна.</t>
  </si>
  <si>
    <t>СПРАВКА ЗА ЦЕННИТЕ КНИЖА</t>
  </si>
  <si>
    <t>Вид и брой на ценните книжа</t>
  </si>
  <si>
    <t>Стойност на ценните книжа</t>
  </si>
  <si>
    <t>обикновени</t>
  </si>
  <si>
    <t>привиле-
гировани</t>
  </si>
  <si>
    <t>конверти-
руеми</t>
  </si>
  <si>
    <t>отчетна стойност</t>
  </si>
  <si>
    <t xml:space="preserve">преоценка </t>
  </si>
  <si>
    <t>преоценена стойност
(4+5-6)</t>
  </si>
  <si>
    <t>увеличение</t>
  </si>
  <si>
    <t>намаление</t>
  </si>
  <si>
    <t>I. Нетекущи финансови активи в ценни книжа</t>
  </si>
  <si>
    <t>1. Акции</t>
  </si>
  <si>
    <t>7-3031</t>
  </si>
  <si>
    <t>2. Облигации, в т.ч.:</t>
  </si>
  <si>
    <t>7-3035</t>
  </si>
  <si>
    <t>7-3035-1</t>
  </si>
  <si>
    <t>3. Държавни ценни книжа</t>
  </si>
  <si>
    <t>7-3036</t>
  </si>
  <si>
    <t>7-3039</t>
  </si>
  <si>
    <t>7-3040</t>
  </si>
  <si>
    <t>II. Текущи финансови активи в ценни книжа</t>
  </si>
  <si>
    <t>7-3001</t>
  </si>
  <si>
    <t>2. Изкупени собствени акции</t>
  </si>
  <si>
    <t>7-3005</t>
  </si>
  <si>
    <t xml:space="preserve">3. Облигации </t>
  </si>
  <si>
    <t>7-3006</t>
  </si>
  <si>
    <t>4. Изкупени собствени облигации</t>
  </si>
  <si>
    <t>7-3007</t>
  </si>
  <si>
    <t>5. Държавни ценни книжа</t>
  </si>
  <si>
    <t>7-3008</t>
  </si>
  <si>
    <t>6. Деривативи и други финансови инструменти</t>
  </si>
  <si>
    <t>7-3010-1</t>
  </si>
  <si>
    <t xml:space="preserve">7. Други </t>
  </si>
  <si>
    <t>7-3010</t>
  </si>
  <si>
    <t>7-3020</t>
  </si>
  <si>
    <t>Забележка: Предприятията, които притежават чуждестранни ценни книжа с характер на краткосрочни и дългосрочни инвестиции, съставят отделна справка за всяка страна.</t>
  </si>
  <si>
    <t xml:space="preserve">ФОРМАЛЕН КОНТРОЛ </t>
  </si>
  <si>
    <t>Справка 1</t>
  </si>
  <si>
    <t>Показател 1</t>
  </si>
  <si>
    <t>Стойност 1</t>
  </si>
  <si>
    <t>РАЗЛИКА</t>
  </si>
  <si>
    <t>Стойност 2</t>
  </si>
  <si>
    <t>Показател 2</t>
  </si>
  <si>
    <t>Справка 2</t>
  </si>
  <si>
    <t>[1-Баланс]</t>
  </si>
  <si>
    <t>Общо активи</t>
  </si>
  <si>
    <t>Собствен капитал и пасиви</t>
  </si>
  <si>
    <t>Собствен капитал</t>
  </si>
  <si>
    <t>Текуща печалба/загуба</t>
  </si>
  <si>
    <t>Нетна печалба/загуба за периода</t>
  </si>
  <si>
    <t>[2-ОД]</t>
  </si>
  <si>
    <t>Парични средства (предходен период)</t>
  </si>
  <si>
    <t>Парични средства в началото на периода</t>
  </si>
  <si>
    <t>[3-ОПП]</t>
  </si>
  <si>
    <t>Парични средства (текущ период)</t>
  </si>
  <si>
    <t xml:space="preserve">Парични средства в края на периода </t>
  </si>
  <si>
    <t>Собствен капитал към края на отчетния период</t>
  </si>
  <si>
    <t>[4-ОСК]</t>
  </si>
  <si>
    <t>Нетекущи инвестиции в дъщерни предприятия</t>
  </si>
  <si>
    <t>Инвестиции в дъщерни предприятия</t>
  </si>
  <si>
    <t>[Справка 5]</t>
  </si>
  <si>
    <t>Нетекущи инвестиции в смесени предприятия</t>
  </si>
  <si>
    <t>Инвестиции в смесени предприятия</t>
  </si>
  <si>
    <t>Нетекущи инвестиции в асоциирани предприятия</t>
  </si>
  <si>
    <t>Инвестиции в асоциирани предприятия</t>
  </si>
  <si>
    <t>Нетекущи инвестиции в други предприятия</t>
  </si>
  <si>
    <t>Инвестиции в други предприятия</t>
  </si>
  <si>
    <t>#</t>
  </si>
  <si>
    <t>Показател</t>
  </si>
  <si>
    <t>Коефициент</t>
  </si>
  <si>
    <t>Стойност</t>
  </si>
  <si>
    <t>Показатели за рентабилност</t>
  </si>
  <si>
    <t>Рентабилност на приходите от продажби</t>
  </si>
  <si>
    <t>Финансов резултат / 
Нетни приходи от продажби</t>
  </si>
  <si>
    <t>Рентабилност на собствения капитал (ROE)</t>
  </si>
  <si>
    <t>Финансов резултат / 
Собствен капитал</t>
  </si>
  <si>
    <t>Рентабилност на пасивите</t>
  </si>
  <si>
    <t>Финансов резултат / 
Пасиви</t>
  </si>
  <si>
    <t>Рентабилност на активите (ROA)</t>
  </si>
  <si>
    <t>Финансов резултат / 
Активи</t>
  </si>
  <si>
    <t>Показатели за ефективност</t>
  </si>
  <si>
    <t>Ефективност на разходите</t>
  </si>
  <si>
    <t>Приходи /
Разходи</t>
  </si>
  <si>
    <t>Показатели за ликвидност</t>
  </si>
  <si>
    <t>Обща ликвидност</t>
  </si>
  <si>
    <t>Текущи активи / 
Текущи пасиви</t>
  </si>
  <si>
    <t>Бърза ликвидност</t>
  </si>
  <si>
    <t>(Краткосрочни вземания + 
Краткосрочни инвестиции + 
Парични средства) /
 Текущи пасиви</t>
  </si>
  <si>
    <t>Незабавна ликвидност</t>
  </si>
  <si>
    <t>(Краткосрочни инвестиции + 
Парични средства) /
 Текущи пасиви</t>
  </si>
  <si>
    <t>Абсолютна ликвидност</t>
  </si>
  <si>
    <t>Парични средства /
 Текущи пасиви</t>
  </si>
  <si>
    <t>Обръщаемост на активите</t>
  </si>
  <si>
    <t>Обръщаемост на материалните активи</t>
  </si>
  <si>
    <t>Нетни приходи от продажби /
Материални активи</t>
  </si>
  <si>
    <t>Нетни приходи от продажби /
Общи активи</t>
  </si>
  <si>
    <t>Финансов ливъридж (Задлъжнялост)</t>
  </si>
  <si>
    <t>Капиталова структура</t>
  </si>
  <si>
    <t>Дългосрочен дълг / 
Сума на дългосрочното финансиране</t>
  </si>
  <si>
    <t>Дълг / Собствен капитал</t>
  </si>
  <si>
    <t>Текущи пасиви + Нетекущи пасиви /
Собствен капитал</t>
  </si>
  <si>
    <t>Дълг / Активи</t>
  </si>
  <si>
    <t>Текущи пасиви + Нетекущи пасиви /
Активи</t>
  </si>
  <si>
    <t>Оперативна печалба (EBIT)</t>
  </si>
  <si>
    <t>Печалба преди данъци + Р-ди за лихви</t>
  </si>
  <si>
    <t>Възвръщаемост на собствения капитал чрез оперативната печалба (ROE using EBIT)</t>
  </si>
  <si>
    <t>Оперативна печалба /
Собствен капитал</t>
  </si>
  <si>
    <t>EBITDA margin</t>
  </si>
  <si>
    <t>Оперативна печалба + Амортизации /
Приходи от дейността</t>
  </si>
  <si>
    <t>Дълг / EBITDA</t>
  </si>
  <si>
    <t>Текущи пасиви + Нетекущи пасиви /
EBITDA</t>
  </si>
  <si>
    <t>Наименование</t>
  </si>
  <si>
    <t>ЕИК</t>
  </si>
  <si>
    <t>Дата</t>
  </si>
  <si>
    <t>Код на ред</t>
  </si>
  <si>
    <t>Код на колона</t>
  </si>
  <si>
    <t>Индикатор</t>
  </si>
  <si>
    <t>Подиндикатор</t>
  </si>
  <si>
    <t>Сума</t>
  </si>
  <si>
    <t>На консолидирана основа</t>
  </si>
  <si>
    <t>Баланс</t>
  </si>
  <si>
    <t>Активи</t>
  </si>
  <si>
    <t>Пасиви</t>
  </si>
  <si>
    <t>СОБСТВЕН КАТИТАЛ, МАЛЦИНСТВЕНО УЧАСТИЕ И ПАСИВИ (А+Б+В+Г):</t>
  </si>
  <si>
    <t>ОПР</t>
  </si>
  <si>
    <t>Разходи</t>
  </si>
  <si>
    <t>Приходи</t>
  </si>
  <si>
    <t>ОПП</t>
  </si>
  <si>
    <t>ПП от оперативна дейност</t>
  </si>
  <si>
    <t>ПП от инвестиционна дейност</t>
  </si>
  <si>
    <t>ПП от финансова дейност</t>
  </si>
  <si>
    <t>ОСК</t>
  </si>
  <si>
    <t>Нетекущи активи</t>
  </si>
  <si>
    <t>Нематериални активи</t>
  </si>
  <si>
    <t>Вземания и задължения</t>
  </si>
  <si>
    <t>Вземания</t>
  </si>
  <si>
    <t>Активи по отсрочени данъци (III. Данъчни активи)</t>
  </si>
  <si>
    <t xml:space="preserve">  - корпоративни данъци върху печалбата </t>
  </si>
  <si>
    <t xml:space="preserve">  - данък върху добавената стойност</t>
  </si>
  <si>
    <t xml:space="preserve">  - възстановими данъчни временни разлики </t>
  </si>
  <si>
    <t xml:space="preserve">  - други данъци</t>
  </si>
  <si>
    <t xml:space="preserve">  - по липси и начети</t>
  </si>
  <si>
    <t xml:space="preserve">  - от осигурителните организации</t>
  </si>
  <si>
    <t xml:space="preserve">  - по рекламации</t>
  </si>
  <si>
    <t>Задължения</t>
  </si>
  <si>
    <t>Пасиви по отсрочени данъци (II. Данъчни пасиви)</t>
  </si>
  <si>
    <t>Провизии</t>
  </si>
  <si>
    <t>Финансови инструменти</t>
  </si>
  <si>
    <t>Инвестиции в дъщерни, смесени, асоциирани и други дружества</t>
  </si>
  <si>
    <t>на консолидирана основа</t>
  </si>
  <si>
    <t>Енитент на акции</t>
  </si>
  <si>
    <t>Емитент на облигации</t>
  </si>
  <si>
    <t>Емитент на варанти</t>
  </si>
  <si>
    <t>Акции</t>
  </si>
  <si>
    <t>Облигации</t>
  </si>
  <si>
    <t>Варанти</t>
  </si>
  <si>
    <t>Ейч Ар Кепитъл АД</t>
  </si>
  <si>
    <t>204654533</t>
  </si>
  <si>
    <t>Христо Георгиев Христов</t>
  </si>
  <si>
    <t>Самостоятелно</t>
  </si>
  <si>
    <t>+359 2 984 984 4</t>
  </si>
  <si>
    <t>office@hr.capital</t>
  </si>
  <si>
    <t>https://hr.capital/</t>
  </si>
  <si>
    <t>https://extri.bg/</t>
  </si>
  <si>
    <t>Илияна Иванова Йорданова</t>
  </si>
  <si>
    <t>Управител на "Калкуло" ЕООД</t>
  </si>
  <si>
    <t>1 Агригейт Медия ООД</t>
  </si>
  <si>
    <t xml:space="preserve">1. Кънвиниънс АД </t>
  </si>
  <si>
    <t>1 Релева АД</t>
  </si>
  <si>
    <t>2 Илевън Инвестмънтс КДА</t>
  </si>
  <si>
    <t>3 Биодит АД</t>
  </si>
  <si>
    <t>5 БИИ Смарт Технолоджис АД</t>
  </si>
  <si>
    <t>6 Ондо Солюшънс ООД</t>
  </si>
  <si>
    <t>7 Рекурсив Медия АД</t>
  </si>
  <si>
    <t>2 Endeavor Catalyst II, LP</t>
  </si>
  <si>
    <t>3 Eleven Fund III Cooperatif UA</t>
  </si>
  <si>
    <t>4 Plum Fintech Ltd.</t>
  </si>
  <si>
    <t>5 Content Insights Inc</t>
  </si>
  <si>
    <t>6 Endeavor Catalyst IV, LP</t>
  </si>
  <si>
    <t xml:space="preserve">7 SmartOcto 360 </t>
  </si>
  <si>
    <t>1 Healee Inc., Delaware</t>
  </si>
  <si>
    <t>Емитент на акции</t>
  </si>
  <si>
    <t>Кипър</t>
  </si>
  <si>
    <t>САЩ</t>
  </si>
  <si>
    <t>Великобритания</t>
  </si>
  <si>
    <t>Холандия</t>
  </si>
  <si>
    <t>България</t>
  </si>
  <si>
    <t>01.01.2025</t>
  </si>
  <si>
    <t>02.03.2026</t>
  </si>
  <si>
    <t>гр. София, ул. "Чаталджа" № 76, ет. 9</t>
  </si>
  <si>
    <t>гр. София,ул. "Чаталджа" № 76, ет. 9</t>
  </si>
  <si>
    <t>31.12.2025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</si>
</sst>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/m/yyyy\ &quot;г.&quot;"/>
    <numFmt numFmtId="165" formatCode="_-* #,##0.00\ &quot;лв&quot;_-;\-* #,##0.00\ &quot;лв&quot;_-;_-* &quot;-&quot;??\ &quot;лв&quot;_-;_-@"/>
    <numFmt numFmtId="166" formatCode="dd/mm/yy"/>
    <numFmt numFmtId="167" formatCode="dd\.mm\.yyyy\ &quot;г.&quot;;@"/>
  </numFmts>
  <fonts count="33">
    <font>
      <sz val="11"/>
      <color theme="1"/>
      <name val="Calibri"/>
      <scheme val="minor"/>
    </font>
    <font>
      <b/>
      <sz val="12"/>
      <color theme="1"/>
      <name val="Times New Roman"/>
      <family val="1"/>
      <charset val="204"/>
    </font>
    <font>
      <sz val="11"/>
      <name val="Calibri"/>
      <family val="2"/>
      <charset val="204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sz val="12"/>
      <color rgb="FF000080"/>
      <name val="Times New Roman"/>
      <family val="1"/>
      <charset val="204"/>
    </font>
    <font>
      <b/>
      <sz val="12"/>
      <color rgb="FF003366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sz val="12"/>
      <color rgb="FF000080"/>
      <name val="Times New Roman"/>
      <family val="1"/>
      <charset val="204"/>
    </font>
    <font>
      <sz val="12"/>
      <color rgb="FF0066FF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i/>
      <sz val="12"/>
      <color rgb="FF374691"/>
      <name val="Times New Roman"/>
      <family val="1"/>
      <charset val="204"/>
    </font>
    <font>
      <b/>
      <sz val="12"/>
      <color rgb="FF374691"/>
      <name val="Times New Roman"/>
      <family val="1"/>
      <charset val="204"/>
    </font>
    <font>
      <sz val="12"/>
      <color rgb="FF374691"/>
      <name val="Times New Roman"/>
      <family val="1"/>
      <charset val="204"/>
    </font>
    <font>
      <sz val="11"/>
      <color rgb="FFC00000"/>
      <name val="Calibri"/>
      <family val="2"/>
      <charset val="204"/>
    </font>
    <font>
      <sz val="11"/>
      <color theme="1"/>
      <name val="Calibri"/>
      <family val="2"/>
      <charset val="204"/>
    </font>
    <font>
      <sz val="12"/>
      <color rgb="FFFFFFFF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TmsCyr"/>
      <charset val="204"/>
    </font>
    <font>
      <sz val="12"/>
      <name val="Times New Roman"/>
      <family val="1"/>
      <charset val="204"/>
    </font>
    <font>
      <sz val="10"/>
      <name val="Timok"/>
      <charset val="204"/>
    </font>
    <font>
      <sz val="12"/>
      <color theme="1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rgb="FFCCFFCC"/>
        <bgColor rgb="FFCCFFCC"/>
      </patternFill>
    </fill>
    <fill>
      <patternFill patternType="solid">
        <fgColor rgb="FFFFFFFF"/>
        <bgColor rgb="FFFFFFFF"/>
      </patternFill>
    </fill>
    <fill>
      <patternFill patternType="solid">
        <fgColor rgb="FFEAF1DD"/>
        <bgColor rgb="FFEAF1DD"/>
      </patternFill>
    </fill>
    <fill>
      <patternFill patternType="solid">
        <fgColor rgb="FFD6E3BC"/>
        <bgColor rgb="FFD6E3BC"/>
      </patternFill>
    </fill>
    <fill>
      <patternFill patternType="solid">
        <fgColor rgb="FFC2D69B"/>
        <bgColor rgb="FFC2D69B"/>
      </patternFill>
    </fill>
    <fill>
      <patternFill patternType="solid">
        <fgColor theme="6"/>
        <bgColor theme="6"/>
      </patternFill>
    </fill>
    <fill>
      <patternFill patternType="solid">
        <fgColor rgb="FF5E6FC2"/>
        <bgColor rgb="FF5E6FC2"/>
      </patternFill>
    </fill>
    <fill>
      <patternFill patternType="solid">
        <fgColor rgb="FFE6DCFF"/>
        <bgColor rgb="FFE6DCFF"/>
      </patternFill>
    </fill>
    <fill>
      <patternFill patternType="solid">
        <fgColor rgb="FFFFFF00"/>
        <bgColor rgb="FFFFFF00"/>
      </patternFill>
    </fill>
    <fill>
      <patternFill patternType="solid">
        <fgColor rgb="FFCCFFCC"/>
        <bgColor indexed="64"/>
      </patternFill>
    </fill>
    <fill>
      <patternFill patternType="solid">
        <fgColor indexed="42"/>
        <bgColor indexed="64"/>
      </patternFill>
    </fill>
  </fills>
  <borders count="6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5E6FC7"/>
      </left>
      <right style="thin">
        <color rgb="FF5E6FC7"/>
      </right>
      <top style="thin">
        <color rgb="FF5E6FC7"/>
      </top>
      <bottom style="thin">
        <color rgb="FF5E6FC7"/>
      </bottom>
      <diagonal/>
    </border>
    <border>
      <left style="thin">
        <color rgb="FF5E6FC7"/>
      </left>
      <right/>
      <top style="thin">
        <color rgb="FF5E6FC7"/>
      </top>
      <bottom style="thin">
        <color rgb="FF5E6FC7"/>
      </bottom>
      <diagonal/>
    </border>
    <border>
      <left/>
      <right/>
      <top style="thin">
        <color rgb="FF5E6FC7"/>
      </top>
      <bottom style="thin">
        <color rgb="FF5E6FC7"/>
      </bottom>
      <diagonal/>
    </border>
    <border>
      <left/>
      <right style="thin">
        <color rgb="FF5E6FC7"/>
      </right>
      <top style="thin">
        <color rgb="FF5E6FC7"/>
      </top>
      <bottom style="thin">
        <color rgb="FF5E6FC7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9" fillId="0" borderId="63"/>
    <xf numFmtId="0" fontId="31" fillId="0" borderId="63"/>
  </cellStyleXfs>
  <cellXfs count="495">
    <xf numFmtId="0" fontId="0" fillId="0" borderId="0" xfId="0"/>
    <xf numFmtId="0" fontId="1" fillId="0" borderId="1" xfId="0" applyFont="1" applyBorder="1" applyAlignment="1">
      <alignment horizontal="center" vertical="center" wrapText="1"/>
    </xf>
    <xf numFmtId="0" fontId="3" fillId="0" borderId="0" xfId="0" applyFont="1"/>
    <xf numFmtId="0" fontId="4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/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righ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49" fontId="5" fillId="2" borderId="7" xfId="0" applyNumberFormat="1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right"/>
    </xf>
    <xf numFmtId="49" fontId="5" fillId="2" borderId="7" xfId="0" applyNumberFormat="1" applyFont="1" applyFill="1" applyBorder="1"/>
    <xf numFmtId="49" fontId="6" fillId="2" borderId="8" xfId="0" applyNumberFormat="1" applyFont="1" applyFill="1" applyBorder="1"/>
    <xf numFmtId="49" fontId="7" fillId="2" borderId="9" xfId="0" applyNumberFormat="1" applyFont="1" applyFill="1" applyBorder="1"/>
    <xf numFmtId="49" fontId="8" fillId="2" borderId="7" xfId="0" applyNumberFormat="1" applyFont="1" applyFill="1" applyBorder="1"/>
    <xf numFmtId="0" fontId="9" fillId="0" borderId="0" xfId="0" applyFont="1"/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top" wrapText="1"/>
    </xf>
    <xf numFmtId="14" fontId="1" fillId="0" borderId="11" xfId="0" applyNumberFormat="1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49" fontId="1" fillId="0" borderId="10" xfId="0" applyNumberFormat="1" applyFont="1" applyBorder="1" applyAlignment="1">
      <alignment horizontal="center" vertical="center" wrapText="1"/>
    </xf>
    <xf numFmtId="0" fontId="5" fillId="0" borderId="0" xfId="0" applyFont="1" applyAlignment="1">
      <alignment vertical="top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top" wrapText="1"/>
    </xf>
    <xf numFmtId="0" fontId="1" fillId="0" borderId="15" xfId="0" applyFont="1" applyBorder="1" applyAlignment="1">
      <alignment horizontal="center" vertical="top" wrapText="1"/>
    </xf>
    <xf numFmtId="49" fontId="1" fillId="0" borderId="13" xfId="0" applyNumberFormat="1" applyFont="1" applyBorder="1" applyAlignment="1">
      <alignment horizontal="center" vertical="center" wrapText="1"/>
    </xf>
    <xf numFmtId="0" fontId="10" fillId="3" borderId="10" xfId="0" applyFont="1" applyFill="1" applyBorder="1" applyAlignment="1">
      <alignment horizontal="left" vertical="top" wrapText="1"/>
    </xf>
    <xf numFmtId="49" fontId="1" fillId="0" borderId="11" xfId="0" applyNumberFormat="1" applyFont="1" applyBorder="1" applyAlignment="1">
      <alignment horizontal="right" vertical="top" wrapText="1"/>
    </xf>
    <xf numFmtId="3" fontId="5" fillId="0" borderId="11" xfId="0" applyNumberFormat="1" applyFont="1" applyBorder="1" applyAlignment="1">
      <alignment vertical="top" wrapText="1"/>
    </xf>
    <xf numFmtId="3" fontId="5" fillId="0" borderId="12" xfId="0" applyNumberFormat="1" applyFont="1" applyBorder="1" applyAlignment="1">
      <alignment vertical="top" wrapText="1"/>
    </xf>
    <xf numFmtId="49" fontId="1" fillId="3" borderId="11" xfId="0" applyNumberFormat="1" applyFont="1" applyFill="1" applyBorder="1" applyAlignment="1">
      <alignment horizontal="right" vertical="top" wrapText="1"/>
    </xf>
    <xf numFmtId="3" fontId="5" fillId="3" borderId="11" xfId="0" applyNumberFormat="1" applyFont="1" applyFill="1" applyBorder="1" applyAlignment="1">
      <alignment vertical="top" wrapText="1"/>
    </xf>
    <xf numFmtId="3" fontId="5" fillId="3" borderId="12" xfId="0" applyNumberFormat="1" applyFont="1" applyFill="1" applyBorder="1" applyAlignment="1">
      <alignment vertical="top" wrapText="1"/>
    </xf>
    <xf numFmtId="0" fontId="10" fillId="3" borderId="16" xfId="0" applyFont="1" applyFill="1" applyBorder="1" applyAlignment="1">
      <alignment vertical="top" wrapText="1"/>
    </xf>
    <xf numFmtId="0" fontId="5" fillId="0" borderId="7" xfId="0" applyFont="1" applyBorder="1" applyAlignment="1">
      <alignment horizontal="right" vertical="top" wrapText="1"/>
    </xf>
    <xf numFmtId="3" fontId="5" fillId="0" borderId="7" xfId="0" applyNumberFormat="1" applyFont="1" applyBorder="1" applyAlignment="1">
      <alignment vertical="top" wrapText="1"/>
    </xf>
    <xf numFmtId="3" fontId="5" fillId="0" borderId="17" xfId="0" applyNumberFormat="1" applyFont="1" applyBorder="1" applyAlignment="1">
      <alignment vertical="top" wrapText="1"/>
    </xf>
    <xf numFmtId="0" fontId="5" fillId="3" borderId="7" xfId="0" applyFont="1" applyFill="1" applyBorder="1" applyAlignment="1">
      <alignment vertical="top" wrapText="1"/>
    </xf>
    <xf numFmtId="3" fontId="5" fillId="3" borderId="7" xfId="0" applyNumberFormat="1" applyFont="1" applyFill="1" applyBorder="1" applyAlignment="1">
      <alignment vertical="top" wrapText="1"/>
    </xf>
    <xf numFmtId="3" fontId="5" fillId="3" borderId="17" xfId="0" applyNumberFormat="1" applyFont="1" applyFill="1" applyBorder="1" applyAlignment="1">
      <alignment vertical="top" wrapText="1"/>
    </xf>
    <xf numFmtId="0" fontId="11" fillId="3" borderId="16" xfId="0" applyFont="1" applyFill="1" applyBorder="1" applyAlignment="1">
      <alignment vertical="top" wrapText="1"/>
    </xf>
    <xf numFmtId="49" fontId="5" fillId="0" borderId="7" xfId="0" applyNumberFormat="1" applyFont="1" applyBorder="1" applyAlignment="1">
      <alignment horizontal="right" vertical="top" wrapText="1"/>
    </xf>
    <xf numFmtId="3" fontId="5" fillId="2" borderId="7" xfId="0" applyNumberFormat="1" applyFont="1" applyFill="1" applyBorder="1" applyAlignment="1">
      <alignment vertical="top"/>
    </xf>
    <xf numFmtId="3" fontId="5" fillId="2" borderId="17" xfId="0" applyNumberFormat="1" applyFont="1" applyFill="1" applyBorder="1" applyAlignment="1">
      <alignment vertical="top"/>
    </xf>
    <xf numFmtId="1" fontId="5" fillId="0" borderId="7" xfId="0" applyNumberFormat="1" applyFont="1" applyBorder="1" applyAlignment="1">
      <alignment horizontal="right" vertical="top" wrapText="1"/>
    </xf>
    <xf numFmtId="0" fontId="11" fillId="3" borderId="16" xfId="0" applyFont="1" applyFill="1" applyBorder="1" applyAlignment="1">
      <alignment vertical="top"/>
    </xf>
    <xf numFmtId="0" fontId="12" fillId="3" borderId="16" xfId="0" applyFont="1" applyFill="1" applyBorder="1" applyAlignment="1">
      <alignment horizontal="center" vertical="center"/>
    </xf>
    <xf numFmtId="1" fontId="13" fillId="0" borderId="7" xfId="0" applyNumberFormat="1" applyFont="1" applyBorder="1" applyAlignment="1">
      <alignment horizontal="right" vertical="center" wrapText="1"/>
    </xf>
    <xf numFmtId="3" fontId="13" fillId="0" borderId="7" xfId="0" applyNumberFormat="1" applyFont="1" applyBorder="1" applyAlignment="1">
      <alignment vertical="center" wrapText="1"/>
    </xf>
    <xf numFmtId="3" fontId="13" fillId="0" borderId="17" xfId="0" applyNumberFormat="1" applyFont="1" applyBorder="1" applyAlignment="1">
      <alignment vertical="center" wrapText="1"/>
    </xf>
    <xf numFmtId="1" fontId="13" fillId="0" borderId="7" xfId="0" applyNumberFormat="1" applyFont="1" applyBorder="1" applyAlignment="1">
      <alignment horizontal="right" vertical="top" wrapText="1"/>
    </xf>
    <xf numFmtId="3" fontId="1" fillId="0" borderId="7" xfId="0" applyNumberFormat="1" applyFont="1" applyBorder="1" applyAlignment="1">
      <alignment vertical="top" wrapText="1"/>
    </xf>
    <xf numFmtId="3" fontId="1" fillId="0" borderId="17" xfId="0" applyNumberFormat="1" applyFont="1" applyBorder="1" applyAlignment="1">
      <alignment vertical="top" wrapText="1"/>
    </xf>
    <xf numFmtId="0" fontId="12" fillId="3" borderId="16" xfId="0" applyFont="1" applyFill="1" applyBorder="1" applyAlignment="1">
      <alignment horizontal="center" vertical="top" wrapText="1"/>
    </xf>
    <xf numFmtId="49" fontId="13" fillId="0" borderId="7" xfId="0" applyNumberFormat="1" applyFont="1" applyBorder="1" applyAlignment="1">
      <alignment horizontal="right" vertical="top" wrapText="1"/>
    </xf>
    <xf numFmtId="3" fontId="13" fillId="0" borderId="7" xfId="0" applyNumberFormat="1" applyFont="1" applyBorder="1" applyAlignment="1">
      <alignment vertical="top" wrapText="1"/>
    </xf>
    <xf numFmtId="3" fontId="13" fillId="0" borderId="17" xfId="0" applyNumberFormat="1" applyFont="1" applyBorder="1" applyAlignment="1">
      <alignment vertical="top" wrapText="1"/>
    </xf>
    <xf numFmtId="3" fontId="1" fillId="2" borderId="7" xfId="0" applyNumberFormat="1" applyFont="1" applyFill="1" applyBorder="1" applyAlignment="1">
      <alignment vertical="top"/>
    </xf>
    <xf numFmtId="3" fontId="1" fillId="2" borderId="17" xfId="0" applyNumberFormat="1" applyFont="1" applyFill="1" applyBorder="1" applyAlignment="1">
      <alignment vertical="top"/>
    </xf>
    <xf numFmtId="1" fontId="11" fillId="3" borderId="16" xfId="0" applyNumberFormat="1" applyFont="1" applyFill="1" applyBorder="1" applyAlignment="1">
      <alignment vertical="top" wrapText="1"/>
    </xf>
    <xf numFmtId="1" fontId="5" fillId="0" borderId="0" xfId="0" applyNumberFormat="1" applyFont="1" applyAlignment="1">
      <alignment vertical="top"/>
    </xf>
    <xf numFmtId="1" fontId="11" fillId="3" borderId="16" xfId="0" applyNumberFormat="1" applyFont="1" applyFill="1" applyBorder="1" applyAlignment="1">
      <alignment vertical="top"/>
    </xf>
    <xf numFmtId="1" fontId="12" fillId="3" borderId="16" xfId="0" applyNumberFormat="1" applyFont="1" applyFill="1" applyBorder="1" applyAlignment="1">
      <alignment horizontal="center" vertical="top"/>
    </xf>
    <xf numFmtId="1" fontId="1" fillId="0" borderId="7" xfId="0" applyNumberFormat="1" applyFont="1" applyBorder="1" applyAlignment="1">
      <alignment horizontal="right" vertical="top" wrapText="1"/>
    </xf>
    <xf numFmtId="1" fontId="5" fillId="0" borderId="7" xfId="0" applyNumberFormat="1" applyFont="1" applyBorder="1" applyAlignment="1">
      <alignment vertical="top" wrapText="1"/>
    </xf>
    <xf numFmtId="0" fontId="10" fillId="3" borderId="16" xfId="0" applyFont="1" applyFill="1" applyBorder="1" applyAlignment="1">
      <alignment horizontal="center" vertical="top" wrapText="1"/>
    </xf>
    <xf numFmtId="0" fontId="11" fillId="3" borderId="18" xfId="0" applyFont="1" applyFill="1" applyBorder="1" applyAlignment="1">
      <alignment vertical="top"/>
    </xf>
    <xf numFmtId="1" fontId="5" fillId="0" borderId="14" xfId="0" applyNumberFormat="1" applyFont="1" applyBorder="1" applyAlignment="1">
      <alignment vertical="top" wrapText="1"/>
    </xf>
    <xf numFmtId="3" fontId="5" fillId="0" borderId="14" xfId="0" applyNumberFormat="1" applyFont="1" applyBorder="1" applyAlignment="1">
      <alignment vertical="top" wrapText="1"/>
    </xf>
    <xf numFmtId="3" fontId="5" fillId="0" borderId="15" xfId="0" applyNumberFormat="1" applyFont="1" applyBorder="1" applyAlignment="1">
      <alignment vertical="top" wrapText="1"/>
    </xf>
    <xf numFmtId="1" fontId="10" fillId="3" borderId="10" xfId="0" applyNumberFormat="1" applyFont="1" applyFill="1" applyBorder="1" applyAlignment="1">
      <alignment vertical="top" wrapText="1"/>
    </xf>
    <xf numFmtId="1" fontId="1" fillId="0" borderId="11" xfId="0" applyNumberFormat="1" applyFont="1" applyBorder="1" applyAlignment="1">
      <alignment horizontal="right" vertical="top" wrapText="1"/>
    </xf>
    <xf numFmtId="3" fontId="1" fillId="2" borderId="11" xfId="0" applyNumberFormat="1" applyFont="1" applyFill="1" applyBorder="1" applyAlignment="1">
      <alignment vertical="top"/>
    </xf>
    <xf numFmtId="3" fontId="1" fillId="2" borderId="12" xfId="0" applyNumberFormat="1" applyFont="1" applyFill="1" applyBorder="1" applyAlignment="1">
      <alignment vertical="top"/>
    </xf>
    <xf numFmtId="1" fontId="1" fillId="0" borderId="14" xfId="0" applyNumberFormat="1" applyFont="1" applyBorder="1" applyAlignment="1">
      <alignment horizontal="right" vertical="top" wrapText="1"/>
    </xf>
    <xf numFmtId="1" fontId="5" fillId="0" borderId="11" xfId="0" applyNumberFormat="1" applyFont="1" applyBorder="1" applyAlignment="1">
      <alignment vertical="top" wrapText="1"/>
    </xf>
    <xf numFmtId="49" fontId="11" fillId="3" borderId="16" xfId="0" applyNumberFormat="1" applyFont="1" applyFill="1" applyBorder="1" applyAlignment="1">
      <alignment vertical="top"/>
    </xf>
    <xf numFmtId="0" fontId="12" fillId="3" borderId="16" xfId="0" applyFont="1" applyFill="1" applyBorder="1" applyAlignment="1">
      <alignment vertical="top" wrapText="1"/>
    </xf>
    <xf numFmtId="49" fontId="1" fillId="0" borderId="7" xfId="0" applyNumberFormat="1" applyFont="1" applyBorder="1" applyAlignment="1">
      <alignment horizontal="right" vertical="top" wrapText="1"/>
    </xf>
    <xf numFmtId="3" fontId="13" fillId="2" borderId="7" xfId="0" applyNumberFormat="1" applyFont="1" applyFill="1" applyBorder="1" applyAlignment="1">
      <alignment vertical="top"/>
    </xf>
    <xf numFmtId="3" fontId="13" fillId="2" borderId="17" xfId="0" applyNumberFormat="1" applyFont="1" applyFill="1" applyBorder="1" applyAlignment="1">
      <alignment vertical="top"/>
    </xf>
    <xf numFmtId="0" fontId="10" fillId="3" borderId="18" xfId="0" applyFont="1" applyFill="1" applyBorder="1" applyAlignment="1">
      <alignment vertical="top" wrapText="1"/>
    </xf>
    <xf numFmtId="49" fontId="1" fillId="0" borderId="14" xfId="0" applyNumberFormat="1" applyFont="1" applyBorder="1" applyAlignment="1">
      <alignment horizontal="right" vertical="top" wrapText="1"/>
    </xf>
    <xf numFmtId="3" fontId="1" fillId="0" borderId="14" xfId="0" applyNumberFormat="1" applyFont="1" applyBorder="1" applyAlignment="1">
      <alignment vertical="top" wrapText="1"/>
    </xf>
    <xf numFmtId="3" fontId="1" fillId="0" borderId="15" xfId="0" applyNumberFormat="1" applyFont="1" applyBorder="1" applyAlignment="1">
      <alignment vertical="top" wrapText="1"/>
    </xf>
    <xf numFmtId="0" fontId="10" fillId="3" borderId="10" xfId="0" applyFont="1" applyFill="1" applyBorder="1" applyAlignment="1">
      <alignment vertical="top" wrapText="1"/>
    </xf>
    <xf numFmtId="49" fontId="5" fillId="0" borderId="11" xfId="0" applyNumberFormat="1" applyFont="1" applyBorder="1" applyAlignment="1">
      <alignment horizontal="right" vertical="top" wrapText="1"/>
    </xf>
    <xf numFmtId="1" fontId="5" fillId="0" borderId="7" xfId="0" applyNumberFormat="1" applyFont="1" applyBorder="1" applyAlignment="1">
      <alignment horizontal="right" vertical="center" wrapText="1"/>
    </xf>
    <xf numFmtId="1" fontId="12" fillId="3" borderId="16" xfId="0" applyNumberFormat="1" applyFont="1" applyFill="1" applyBorder="1" applyAlignment="1">
      <alignment vertical="top"/>
    </xf>
    <xf numFmtId="0" fontId="5" fillId="0" borderId="16" xfId="0" applyFont="1" applyBorder="1" applyAlignment="1">
      <alignment vertical="top" wrapText="1"/>
    </xf>
    <xf numFmtId="0" fontId="5" fillId="0" borderId="7" xfId="0" applyFont="1" applyBorder="1" applyAlignment="1">
      <alignment horizontal="left" vertical="top" wrapText="1"/>
    </xf>
    <xf numFmtId="3" fontId="5" fillId="0" borderId="17" xfId="0" applyNumberFormat="1" applyFont="1" applyBorder="1" applyAlignment="1">
      <alignment vertical="top"/>
    </xf>
    <xf numFmtId="1" fontId="12" fillId="3" borderId="16" xfId="0" applyNumberFormat="1" applyFont="1" applyFill="1" applyBorder="1" applyAlignment="1">
      <alignment vertical="top" wrapText="1"/>
    </xf>
    <xf numFmtId="1" fontId="10" fillId="3" borderId="16" xfId="0" applyNumberFormat="1" applyFont="1" applyFill="1" applyBorder="1" applyAlignment="1">
      <alignment vertical="top" wrapText="1"/>
    </xf>
    <xf numFmtId="1" fontId="5" fillId="3" borderId="7" xfId="0" applyNumberFormat="1" applyFont="1" applyFill="1" applyBorder="1" applyAlignment="1">
      <alignment vertical="top"/>
    </xf>
    <xf numFmtId="3" fontId="5" fillId="0" borderId="7" xfId="0" applyNumberFormat="1" applyFont="1" applyBorder="1" applyAlignment="1">
      <alignment vertical="top"/>
    </xf>
    <xf numFmtId="1" fontId="5" fillId="0" borderId="7" xfId="0" applyNumberFormat="1" applyFont="1" applyBorder="1" applyAlignment="1">
      <alignment vertical="top"/>
    </xf>
    <xf numFmtId="1" fontId="11" fillId="3" borderId="18" xfId="0" applyNumberFormat="1" applyFont="1" applyFill="1" applyBorder="1" applyAlignment="1">
      <alignment vertical="top"/>
    </xf>
    <xf numFmtId="1" fontId="5" fillId="0" borderId="14" xfId="0" applyNumberFormat="1" applyFont="1" applyBorder="1" applyAlignment="1">
      <alignment vertical="top"/>
    </xf>
    <xf numFmtId="3" fontId="5" fillId="0" borderId="14" xfId="0" applyNumberFormat="1" applyFont="1" applyBorder="1" applyAlignment="1">
      <alignment vertical="top"/>
    </xf>
    <xf numFmtId="3" fontId="5" fillId="0" borderId="15" xfId="0" applyNumberFormat="1" applyFont="1" applyBorder="1" applyAlignment="1">
      <alignment vertical="top"/>
    </xf>
    <xf numFmtId="0" fontId="10" fillId="3" borderId="19" xfId="0" applyFont="1" applyFill="1" applyBorder="1" applyAlignment="1">
      <alignment vertical="center" wrapText="1"/>
    </xf>
    <xf numFmtId="49" fontId="1" fillId="0" borderId="20" xfId="0" applyNumberFormat="1" applyFont="1" applyBorder="1" applyAlignment="1">
      <alignment horizontal="right" vertical="center" wrapText="1"/>
    </xf>
    <xf numFmtId="3" fontId="1" fillId="0" borderId="20" xfId="0" applyNumberFormat="1" applyFont="1" applyBorder="1" applyAlignment="1">
      <alignment vertical="center" wrapText="1"/>
    </xf>
    <xf numFmtId="3" fontId="1" fillId="0" borderId="21" xfId="0" applyNumberFormat="1" applyFont="1" applyBorder="1" applyAlignment="1">
      <alignment vertical="center" wrapText="1"/>
    </xf>
    <xf numFmtId="49" fontId="10" fillId="3" borderId="19" xfId="0" applyNumberFormat="1" applyFont="1" applyFill="1" applyBorder="1" applyAlignment="1">
      <alignment vertical="center" wrapText="1"/>
    </xf>
    <xf numFmtId="1" fontId="1" fillId="0" borderId="20" xfId="0" applyNumberFormat="1" applyFont="1" applyBorder="1" applyAlignment="1">
      <alignment horizontal="right" vertical="center" wrapText="1"/>
    </xf>
    <xf numFmtId="0" fontId="1" fillId="0" borderId="0" xfId="0" applyFont="1" applyAlignment="1">
      <alignment vertical="top" wrapText="1"/>
    </xf>
    <xf numFmtId="49" fontId="1" fillId="0" borderId="0" xfId="0" applyNumberFormat="1" applyFont="1" applyAlignment="1">
      <alignment vertical="top" wrapText="1"/>
    </xf>
    <xf numFmtId="1" fontId="5" fillId="0" borderId="0" xfId="0" applyNumberFormat="1" applyFont="1" applyAlignment="1">
      <alignment vertical="top" wrapText="1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3" fillId="0" borderId="0" xfId="0" applyFont="1" applyAlignment="1">
      <alignment vertical="top"/>
    </xf>
    <xf numFmtId="0" fontId="5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 wrapText="1"/>
    </xf>
    <xf numFmtId="164" fontId="5" fillId="0" borderId="0" xfId="0" applyNumberFormat="1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0" xfId="0" applyFont="1" applyBorder="1" applyAlignment="1">
      <alignment vertical="center" wrapText="1"/>
    </xf>
    <xf numFmtId="0" fontId="1" fillId="0" borderId="11" xfId="0" applyFont="1" applyBorder="1" applyAlignment="1">
      <alignment vertical="center" wrapText="1"/>
    </xf>
    <xf numFmtId="3" fontId="1" fillId="0" borderId="11" xfId="0" applyNumberFormat="1" applyFont="1" applyBorder="1" applyAlignment="1">
      <alignment vertical="center"/>
    </xf>
    <xf numFmtId="3" fontId="1" fillId="0" borderId="12" xfId="0" applyNumberFormat="1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3" fontId="5" fillId="0" borderId="11" xfId="0" applyNumberFormat="1" applyFont="1" applyBorder="1" applyAlignment="1">
      <alignment vertical="center"/>
    </xf>
    <xf numFmtId="3" fontId="5" fillId="0" borderId="12" xfId="0" applyNumberFormat="1" applyFont="1" applyBorder="1" applyAlignment="1">
      <alignment vertical="center"/>
    </xf>
    <xf numFmtId="0" fontId="13" fillId="0" borderId="16" xfId="0" applyFont="1" applyBorder="1" applyAlignment="1">
      <alignment vertical="center" wrapText="1"/>
    </xf>
    <xf numFmtId="0" fontId="13" fillId="0" borderId="7" xfId="0" applyFont="1" applyBorder="1" applyAlignment="1">
      <alignment vertical="center" wrapText="1"/>
    </xf>
    <xf numFmtId="3" fontId="5" fillId="0" borderId="7" xfId="0" applyNumberFormat="1" applyFont="1" applyBorder="1" applyAlignment="1">
      <alignment vertical="center"/>
    </xf>
    <xf numFmtId="3" fontId="5" fillId="0" borderId="17" xfId="0" applyNumberFormat="1" applyFont="1" applyBorder="1" applyAlignment="1">
      <alignment vertical="center"/>
    </xf>
    <xf numFmtId="0" fontId="5" fillId="0" borderId="7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3" fontId="5" fillId="0" borderId="7" xfId="0" applyNumberFormat="1" applyFont="1" applyBorder="1" applyAlignment="1">
      <alignment horizontal="center" vertical="center"/>
    </xf>
    <xf numFmtId="3" fontId="5" fillId="2" borderId="7" xfId="0" applyNumberFormat="1" applyFont="1" applyFill="1" applyBorder="1" applyAlignment="1">
      <alignment vertical="center"/>
    </xf>
    <xf numFmtId="3" fontId="5" fillId="2" borderId="17" xfId="0" applyNumberFormat="1" applyFont="1" applyFill="1" applyBorder="1" applyAlignment="1">
      <alignment vertical="center"/>
    </xf>
    <xf numFmtId="49" fontId="5" fillId="0" borderId="7" xfId="0" applyNumberFormat="1" applyFont="1" applyBorder="1" applyAlignment="1">
      <alignment horizontal="center" vertical="center" wrapText="1"/>
    </xf>
    <xf numFmtId="0" fontId="13" fillId="0" borderId="16" xfId="0" applyFont="1" applyBorder="1" applyAlignment="1">
      <alignment horizontal="right" vertical="center" wrapText="1"/>
    </xf>
    <xf numFmtId="49" fontId="13" fillId="0" borderId="7" xfId="0" applyNumberFormat="1" applyFont="1" applyBorder="1" applyAlignment="1">
      <alignment horizontal="center" vertical="center" wrapText="1"/>
    </xf>
    <xf numFmtId="3" fontId="13" fillId="0" borderId="7" xfId="0" applyNumberFormat="1" applyFont="1" applyBorder="1" applyAlignment="1">
      <alignment vertical="center"/>
    </xf>
    <xf numFmtId="3" fontId="13" fillId="0" borderId="17" xfId="0" applyNumberFormat="1" applyFont="1" applyBorder="1" applyAlignment="1">
      <alignment vertical="center"/>
    </xf>
    <xf numFmtId="0" fontId="5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3" fontId="13" fillId="2" borderId="7" xfId="0" applyNumberFormat="1" applyFont="1" applyFill="1" applyBorder="1" applyAlignment="1">
      <alignment vertical="center"/>
    </xf>
    <xf numFmtId="3" fontId="13" fillId="2" borderId="17" xfId="0" applyNumberFormat="1" applyFont="1" applyFill="1" applyBorder="1" applyAlignment="1">
      <alignment vertical="center"/>
    </xf>
    <xf numFmtId="0" fontId="5" fillId="0" borderId="16" xfId="0" applyFont="1" applyBorder="1" applyAlignment="1">
      <alignment horizontal="left" vertical="center" wrapText="1"/>
    </xf>
    <xf numFmtId="3" fontId="13" fillId="0" borderId="7" xfId="0" applyNumberFormat="1" applyFont="1" applyBorder="1" applyAlignment="1">
      <alignment horizontal="center" vertical="center"/>
    </xf>
    <xf numFmtId="0" fontId="13" fillId="0" borderId="13" xfId="0" applyFont="1" applyBorder="1" applyAlignment="1">
      <alignment horizontal="right" vertical="center" wrapText="1"/>
    </xf>
    <xf numFmtId="0" fontId="13" fillId="0" borderId="14" xfId="0" applyFont="1" applyBorder="1" applyAlignment="1">
      <alignment horizontal="center" vertical="center" wrapText="1"/>
    </xf>
    <xf numFmtId="3" fontId="1" fillId="0" borderId="14" xfId="0" applyNumberFormat="1" applyFont="1" applyBorder="1" applyAlignment="1">
      <alignment vertical="center"/>
    </xf>
    <xf numFmtId="3" fontId="1" fillId="0" borderId="15" xfId="0" applyNumberFormat="1" applyFont="1" applyBorder="1" applyAlignment="1">
      <alignment vertical="center"/>
    </xf>
    <xf numFmtId="0" fontId="5" fillId="0" borderId="13" xfId="0" applyFont="1" applyBorder="1" applyAlignment="1">
      <alignment vertical="center" wrapText="1"/>
    </xf>
    <xf numFmtId="0" fontId="5" fillId="0" borderId="14" xfId="0" applyFont="1" applyBorder="1" applyAlignment="1">
      <alignment vertical="center" wrapText="1"/>
    </xf>
    <xf numFmtId="3" fontId="5" fillId="0" borderId="14" xfId="0" applyNumberFormat="1" applyFont="1" applyBorder="1" applyAlignment="1">
      <alignment vertical="center"/>
    </xf>
    <xf numFmtId="3" fontId="5" fillId="0" borderId="15" xfId="0" applyNumberFormat="1" applyFont="1" applyBorder="1" applyAlignment="1">
      <alignment vertical="center"/>
    </xf>
    <xf numFmtId="0" fontId="13" fillId="0" borderId="11" xfId="0" applyFont="1" applyBorder="1" applyAlignment="1">
      <alignment horizontal="center" vertical="center" wrapText="1"/>
    </xf>
    <xf numFmtId="0" fontId="1" fillId="0" borderId="16" xfId="0" applyFont="1" applyBorder="1" applyAlignment="1">
      <alignment vertical="center" wrapText="1"/>
    </xf>
    <xf numFmtId="0" fontId="1" fillId="0" borderId="7" xfId="0" applyFont="1" applyBorder="1" applyAlignment="1">
      <alignment horizontal="center" vertical="center" wrapText="1"/>
    </xf>
    <xf numFmtId="3" fontId="1" fillId="0" borderId="7" xfId="0" applyNumberFormat="1" applyFont="1" applyBorder="1" applyAlignment="1">
      <alignment vertical="center"/>
    </xf>
    <xf numFmtId="3" fontId="1" fillId="0" borderId="17" xfId="0" applyNumberFormat="1" applyFont="1" applyBorder="1" applyAlignment="1">
      <alignment vertical="center"/>
    </xf>
    <xf numFmtId="0" fontId="13" fillId="0" borderId="16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3" fontId="13" fillId="0" borderId="14" xfId="0" applyNumberFormat="1" applyFont="1" applyBorder="1" applyAlignment="1">
      <alignment vertical="center"/>
    </xf>
    <xf numFmtId="3" fontId="13" fillId="0" borderId="15" xfId="0" applyNumberFormat="1" applyFont="1" applyBorder="1" applyAlignment="1">
      <alignment vertical="center"/>
    </xf>
    <xf numFmtId="0" fontId="1" fillId="0" borderId="13" xfId="0" applyFont="1" applyBorder="1" applyAlignment="1">
      <alignment vertical="center" wrapText="1"/>
    </xf>
    <xf numFmtId="0" fontId="1" fillId="0" borderId="10" xfId="0" applyFont="1" applyBorder="1" applyAlignment="1">
      <alignment horizontal="left" vertical="center" wrapText="1"/>
    </xf>
    <xf numFmtId="0" fontId="4" fillId="0" borderId="16" xfId="0" applyFont="1" applyBorder="1" applyAlignment="1">
      <alignment vertical="center" wrapText="1"/>
    </xf>
    <xf numFmtId="49" fontId="1" fillId="0" borderId="7" xfId="0" applyNumberFormat="1" applyFont="1" applyBorder="1" applyAlignment="1">
      <alignment horizontal="center" vertical="center" wrapText="1"/>
    </xf>
    <xf numFmtId="0" fontId="10" fillId="0" borderId="16" xfId="0" applyFont="1" applyBorder="1" applyAlignment="1">
      <alignment vertical="center" wrapText="1"/>
    </xf>
    <xf numFmtId="3" fontId="1" fillId="2" borderId="7" xfId="0" applyNumberFormat="1" applyFont="1" applyFill="1" applyBorder="1" applyAlignment="1">
      <alignment vertical="center"/>
    </xf>
    <xf numFmtId="3" fontId="1" fillId="2" borderId="17" xfId="0" applyNumberFormat="1" applyFont="1" applyFill="1" applyBorder="1" applyAlignment="1">
      <alignment vertical="center"/>
    </xf>
    <xf numFmtId="49" fontId="1" fillId="0" borderId="14" xfId="0" applyNumberFormat="1" applyFont="1" applyBorder="1" applyAlignment="1">
      <alignment horizontal="center" vertical="center" wrapText="1"/>
    </xf>
    <xf numFmtId="0" fontId="1" fillId="0" borderId="19" xfId="0" applyFont="1" applyBorder="1" applyAlignment="1">
      <alignment horizontal="left" vertical="center" wrapText="1"/>
    </xf>
    <xf numFmtId="0" fontId="1" fillId="0" borderId="20" xfId="0" applyFont="1" applyBorder="1" applyAlignment="1">
      <alignment horizontal="center" vertical="center" wrapText="1"/>
    </xf>
    <xf numFmtId="3" fontId="1" fillId="0" borderId="20" xfId="0" applyNumberFormat="1" applyFont="1" applyBorder="1" applyAlignment="1">
      <alignment vertical="center"/>
    </xf>
    <xf numFmtId="3" fontId="1" fillId="0" borderId="21" xfId="0" applyNumberFormat="1" applyFont="1" applyBorder="1" applyAlignment="1">
      <alignment vertical="center"/>
    </xf>
    <xf numFmtId="49" fontId="1" fillId="0" borderId="20" xfId="0" applyNumberFormat="1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1" fontId="5" fillId="0" borderId="0" xfId="0" applyNumberFormat="1" applyFont="1"/>
    <xf numFmtId="0" fontId="1" fillId="0" borderId="0" xfId="0" applyFont="1" applyAlignment="1">
      <alignment horizontal="right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wrapText="1"/>
    </xf>
    <xf numFmtId="164" fontId="5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horizontal="right" vertical="center" wrapText="1"/>
    </xf>
    <xf numFmtId="49" fontId="1" fillId="0" borderId="15" xfId="0" applyNumberFormat="1" applyFont="1" applyBorder="1" applyAlignment="1">
      <alignment horizontal="center" vertical="center" wrapText="1"/>
    </xf>
    <xf numFmtId="0" fontId="13" fillId="0" borderId="10" xfId="0" applyFont="1" applyBorder="1" applyAlignment="1">
      <alignment wrapText="1"/>
    </xf>
    <xf numFmtId="49" fontId="13" fillId="0" borderId="11" xfId="0" applyNumberFormat="1" applyFont="1" applyBorder="1" applyAlignment="1">
      <alignment wrapText="1"/>
    </xf>
    <xf numFmtId="3" fontId="5" fillId="0" borderId="11" xfId="0" applyNumberFormat="1" applyFont="1" applyBorder="1" applyAlignment="1">
      <alignment wrapText="1"/>
    </xf>
    <xf numFmtId="3" fontId="5" fillId="0" borderId="12" xfId="0" applyNumberFormat="1" applyFont="1" applyBorder="1" applyAlignment="1">
      <alignment wrapText="1"/>
    </xf>
    <xf numFmtId="0" fontId="5" fillId="0" borderId="16" xfId="0" applyFont="1" applyBorder="1" applyAlignment="1">
      <alignment wrapText="1"/>
    </xf>
    <xf numFmtId="49" fontId="5" fillId="0" borderId="7" xfId="0" applyNumberFormat="1" applyFont="1" applyBorder="1" applyAlignment="1">
      <alignment horizontal="center" wrapText="1"/>
    </xf>
    <xf numFmtId="1" fontId="5" fillId="0" borderId="0" xfId="0" applyNumberFormat="1" applyFont="1" applyAlignment="1">
      <alignment wrapText="1"/>
    </xf>
    <xf numFmtId="0" fontId="1" fillId="0" borderId="22" xfId="0" applyFont="1" applyBorder="1" applyAlignment="1">
      <alignment horizontal="right" wrapText="1"/>
    </xf>
    <xf numFmtId="49" fontId="1" fillId="0" borderId="23" xfId="0" applyNumberFormat="1" applyFont="1" applyBorder="1" applyAlignment="1">
      <alignment horizontal="center" wrapText="1"/>
    </xf>
    <xf numFmtId="3" fontId="1" fillId="0" borderId="23" xfId="0" applyNumberFormat="1" applyFont="1" applyBorder="1" applyAlignment="1">
      <alignment wrapText="1"/>
    </xf>
    <xf numFmtId="49" fontId="13" fillId="0" borderId="11" xfId="0" applyNumberFormat="1" applyFont="1" applyBorder="1" applyAlignment="1">
      <alignment horizontal="center" wrapText="1"/>
    </xf>
    <xf numFmtId="0" fontId="13" fillId="0" borderId="25" xfId="0" applyFont="1" applyBorder="1" applyAlignment="1">
      <alignment wrapText="1"/>
    </xf>
    <xf numFmtId="49" fontId="13" fillId="0" borderId="26" xfId="0" applyNumberFormat="1" applyFont="1" applyBorder="1" applyAlignment="1">
      <alignment horizontal="center" wrapText="1"/>
    </xf>
    <xf numFmtId="3" fontId="5" fillId="0" borderId="26" xfId="0" applyNumberFormat="1" applyFont="1" applyBorder="1" applyAlignment="1">
      <alignment wrapText="1"/>
    </xf>
    <xf numFmtId="3" fontId="5" fillId="0" borderId="27" xfId="0" applyNumberFormat="1" applyFont="1" applyBorder="1" applyAlignment="1">
      <alignment wrapText="1"/>
    </xf>
    <xf numFmtId="0" fontId="1" fillId="0" borderId="13" xfId="0" applyFont="1" applyBorder="1" applyAlignment="1">
      <alignment horizontal="right" wrapText="1"/>
    </xf>
    <xf numFmtId="49" fontId="1" fillId="0" borderId="14" xfId="0" applyNumberFormat="1" applyFont="1" applyBorder="1" applyAlignment="1">
      <alignment horizontal="center" wrapText="1"/>
    </xf>
    <xf numFmtId="3" fontId="1" fillId="0" borderId="14" xfId="0" applyNumberFormat="1" applyFont="1" applyBorder="1" applyAlignment="1">
      <alignment wrapText="1"/>
    </xf>
    <xf numFmtId="3" fontId="1" fillId="0" borderId="15" xfId="0" applyNumberFormat="1" applyFont="1" applyBorder="1" applyAlignment="1">
      <alignment wrapText="1"/>
    </xf>
    <xf numFmtId="0" fontId="1" fillId="0" borderId="19" xfId="0" applyFont="1" applyBorder="1" applyAlignment="1">
      <alignment wrapText="1"/>
    </xf>
    <xf numFmtId="49" fontId="1" fillId="0" borderId="20" xfId="0" applyNumberFormat="1" applyFont="1" applyBorder="1" applyAlignment="1">
      <alignment horizontal="center" wrapText="1"/>
    </xf>
    <xf numFmtId="3" fontId="1" fillId="0" borderId="20" xfId="0" applyNumberFormat="1" applyFont="1" applyBorder="1" applyAlignment="1">
      <alignment wrapText="1"/>
    </xf>
    <xf numFmtId="3" fontId="1" fillId="0" borderId="21" xfId="0" applyNumberFormat="1" applyFont="1" applyBorder="1" applyAlignment="1">
      <alignment wrapText="1"/>
    </xf>
    <xf numFmtId="0" fontId="13" fillId="0" borderId="28" xfId="0" applyFont="1" applyBorder="1" applyAlignment="1">
      <alignment wrapText="1"/>
    </xf>
    <xf numFmtId="49" fontId="13" fillId="0" borderId="29" xfId="0" applyNumberFormat="1" applyFont="1" applyBorder="1" applyAlignment="1">
      <alignment horizontal="center" wrapText="1"/>
    </xf>
    <xf numFmtId="3" fontId="13" fillId="2" borderId="30" xfId="0" applyNumberFormat="1" applyFont="1" applyFill="1" applyBorder="1" applyAlignment="1">
      <alignment vertical="top"/>
    </xf>
    <xf numFmtId="3" fontId="13" fillId="2" borderId="31" xfId="0" applyNumberFormat="1" applyFont="1" applyFill="1" applyBorder="1" applyAlignment="1">
      <alignment vertical="top"/>
    </xf>
    <xf numFmtId="0" fontId="13" fillId="0" borderId="19" xfId="0" applyFont="1" applyBorder="1" applyAlignment="1">
      <alignment wrapText="1"/>
    </xf>
    <xf numFmtId="49" fontId="13" fillId="0" borderId="20" xfId="0" applyNumberFormat="1" applyFont="1" applyBorder="1" applyAlignment="1">
      <alignment horizontal="center" wrapText="1"/>
    </xf>
    <xf numFmtId="3" fontId="13" fillId="0" borderId="20" xfId="0" applyNumberFormat="1" applyFont="1" applyBorder="1" applyAlignment="1">
      <alignment wrapText="1"/>
    </xf>
    <xf numFmtId="3" fontId="13" fillId="0" borderId="21" xfId="0" applyNumberFormat="1" applyFont="1" applyBorder="1" applyAlignment="1">
      <alignment wrapText="1"/>
    </xf>
    <xf numFmtId="0" fontId="5" fillId="0" borderId="25" xfId="0" applyFont="1" applyBorder="1" applyAlignment="1">
      <alignment wrapText="1"/>
    </xf>
    <xf numFmtId="49" fontId="9" fillId="0" borderId="26" xfId="0" applyNumberFormat="1" applyFont="1" applyBorder="1" applyAlignment="1">
      <alignment horizontal="center" wrapText="1"/>
    </xf>
    <xf numFmtId="3" fontId="5" fillId="2" borderId="32" xfId="0" applyNumberFormat="1" applyFont="1" applyFill="1" applyBorder="1" applyAlignment="1">
      <alignment vertical="top"/>
    </xf>
    <xf numFmtId="3" fontId="5" fillId="2" borderId="33" xfId="0" applyNumberFormat="1" applyFont="1" applyFill="1" applyBorder="1" applyAlignment="1">
      <alignment vertical="top"/>
    </xf>
    <xf numFmtId="0" fontId="5" fillId="0" borderId="22" xfId="0" applyFont="1" applyBorder="1" applyAlignment="1">
      <alignment wrapText="1"/>
    </xf>
    <xf numFmtId="49" fontId="9" fillId="0" borderId="23" xfId="0" applyNumberFormat="1" applyFont="1" applyBorder="1" applyAlignment="1">
      <alignment horizontal="center" wrapText="1"/>
    </xf>
    <xf numFmtId="3" fontId="5" fillId="2" borderId="23" xfId="0" applyNumberFormat="1" applyFont="1" applyFill="1" applyBorder="1" applyAlignment="1">
      <alignment vertical="top"/>
    </xf>
    <xf numFmtId="3" fontId="5" fillId="2" borderId="24" xfId="0" applyNumberFormat="1" applyFont="1" applyFill="1" applyBorder="1" applyAlignment="1">
      <alignment vertical="top"/>
    </xf>
    <xf numFmtId="49" fontId="5" fillId="0" borderId="0" xfId="0" applyNumberFormat="1" applyFont="1" applyAlignment="1">
      <alignment wrapText="1"/>
    </xf>
    <xf numFmtId="0" fontId="14" fillId="0" borderId="0" xfId="0" applyFont="1" applyAlignment="1">
      <alignment wrapText="1"/>
    </xf>
    <xf numFmtId="0" fontId="15" fillId="0" borderId="0" xfId="0" applyFont="1" applyAlignment="1">
      <alignment horizontal="left" wrapText="1"/>
    </xf>
    <xf numFmtId="164" fontId="5" fillId="0" borderId="0" xfId="0" applyNumberFormat="1" applyFont="1" applyAlignment="1">
      <alignment vertical="center"/>
    </xf>
    <xf numFmtId="0" fontId="1" fillId="3" borderId="39" xfId="0" applyFont="1" applyFill="1" applyBorder="1" applyAlignment="1">
      <alignment horizontal="center" vertical="center" wrapText="1"/>
    </xf>
    <xf numFmtId="0" fontId="1" fillId="3" borderId="31" xfId="0" applyFont="1" applyFill="1" applyBorder="1" applyAlignment="1">
      <alignment horizontal="center" vertical="center" wrapText="1"/>
    </xf>
    <xf numFmtId="0" fontId="1" fillId="3" borderId="33" xfId="0" applyFont="1" applyFill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49" fontId="1" fillId="0" borderId="23" xfId="0" applyNumberFormat="1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49" fontId="1" fillId="0" borderId="11" xfId="0" applyNumberFormat="1" applyFont="1" applyBorder="1" applyAlignment="1">
      <alignment horizontal="center" vertical="center" wrapText="1"/>
    </xf>
    <xf numFmtId="49" fontId="5" fillId="0" borderId="11" xfId="0" applyNumberFormat="1" applyFont="1" applyBorder="1" applyAlignment="1">
      <alignment horizontal="center" vertical="center" wrapText="1"/>
    </xf>
    <xf numFmtId="49" fontId="5" fillId="3" borderId="11" xfId="0" applyNumberFormat="1" applyFont="1" applyFill="1" applyBorder="1" applyAlignment="1">
      <alignment horizontal="center" vertical="center" wrapText="1"/>
    </xf>
    <xf numFmtId="49" fontId="5" fillId="0" borderId="12" xfId="0" applyNumberFormat="1" applyFont="1" applyBorder="1" applyAlignment="1">
      <alignment horizontal="center" vertical="center" wrapText="1"/>
    </xf>
    <xf numFmtId="3" fontId="5" fillId="0" borderId="0" xfId="0" applyNumberFormat="1" applyFont="1"/>
    <xf numFmtId="3" fontId="1" fillId="3" borderId="7" xfId="0" applyNumberFormat="1" applyFont="1" applyFill="1" applyBorder="1" applyAlignment="1">
      <alignment vertical="center"/>
    </xf>
    <xf numFmtId="49" fontId="5" fillId="0" borderId="14" xfId="0" applyNumberFormat="1" applyFont="1" applyBorder="1" applyAlignment="1">
      <alignment horizontal="center" vertical="center" wrapText="1"/>
    </xf>
    <xf numFmtId="3" fontId="5" fillId="2" borderId="43" xfId="0" applyNumberFormat="1" applyFont="1" applyFill="1" applyBorder="1" applyAlignment="1">
      <alignment vertical="center"/>
    </xf>
    <xf numFmtId="3" fontId="5" fillId="2" borderId="44" xfId="0" applyNumberFormat="1" applyFont="1" applyFill="1" applyBorder="1" applyAlignment="1">
      <alignment vertical="center"/>
    </xf>
    <xf numFmtId="0" fontId="1" fillId="0" borderId="19" xfId="0" applyFont="1" applyBorder="1" applyAlignment="1">
      <alignment vertical="center" wrapText="1"/>
    </xf>
    <xf numFmtId="49" fontId="1" fillId="0" borderId="0" xfId="0" applyNumberFormat="1" applyFont="1" applyAlignment="1">
      <alignment horizontal="center" vertical="center" wrapText="1"/>
    </xf>
    <xf numFmtId="3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horizontal="center" wrapText="1"/>
    </xf>
    <xf numFmtId="0" fontId="16" fillId="0" borderId="0" xfId="0" applyFont="1" applyAlignment="1">
      <alignment vertical="center"/>
    </xf>
    <xf numFmtId="0" fontId="5" fillId="0" borderId="0" xfId="0" applyFont="1" applyAlignment="1">
      <alignment horizontal="right" vertical="top"/>
    </xf>
    <xf numFmtId="0" fontId="1" fillId="0" borderId="0" xfId="0" applyFont="1" applyAlignment="1">
      <alignment horizontal="center"/>
    </xf>
    <xf numFmtId="0" fontId="1" fillId="0" borderId="0" xfId="0" applyFont="1"/>
    <xf numFmtId="0" fontId="5" fillId="0" borderId="0" xfId="0" applyFont="1" applyAlignment="1">
      <alignment horizontal="left"/>
    </xf>
    <xf numFmtId="0" fontId="1" fillId="0" borderId="7" xfId="0" applyFont="1" applyBorder="1" applyAlignment="1">
      <alignment horizontal="left" vertical="center" wrapText="1"/>
    </xf>
    <xf numFmtId="49" fontId="1" fillId="0" borderId="7" xfId="0" applyNumberFormat="1" applyFont="1" applyBorder="1" applyAlignment="1">
      <alignment horizontal="left" vertical="center" wrapText="1"/>
    </xf>
    <xf numFmtId="3" fontId="1" fillId="0" borderId="7" xfId="0" applyNumberFormat="1" applyFont="1" applyBorder="1" applyAlignment="1">
      <alignment horizontal="right" vertical="center" wrapText="1"/>
    </xf>
    <xf numFmtId="0" fontId="1" fillId="0" borderId="7" xfId="0" applyFont="1" applyBorder="1" applyAlignment="1">
      <alignment horizontal="left" vertical="center"/>
    </xf>
    <xf numFmtId="0" fontId="5" fillId="2" borderId="7" xfId="0" applyFont="1" applyFill="1" applyBorder="1" applyAlignment="1">
      <alignment horizontal="left" vertical="center" wrapText="1"/>
    </xf>
    <xf numFmtId="49" fontId="5" fillId="2" borderId="7" xfId="0" applyNumberFormat="1" applyFont="1" applyFill="1" applyBorder="1" applyAlignment="1">
      <alignment horizontal="center" vertical="center" wrapText="1"/>
    </xf>
    <xf numFmtId="3" fontId="5" fillId="2" borderId="45" xfId="0" applyNumberFormat="1" applyFont="1" applyFill="1" applyBorder="1" applyAlignment="1">
      <alignment vertical="top"/>
    </xf>
    <xf numFmtId="3" fontId="5" fillId="0" borderId="7" xfId="0" applyNumberFormat="1" applyFont="1" applyBorder="1" applyAlignment="1">
      <alignment horizontal="right" vertical="center" wrapText="1"/>
    </xf>
    <xf numFmtId="0" fontId="13" fillId="0" borderId="7" xfId="0" applyFont="1" applyBorder="1" applyAlignment="1">
      <alignment horizontal="right" vertical="center" wrapText="1"/>
    </xf>
    <xf numFmtId="3" fontId="13" fillId="0" borderId="7" xfId="0" applyNumberFormat="1" applyFont="1" applyBorder="1" applyAlignment="1">
      <alignment horizontal="right" vertical="center" wrapText="1"/>
    </xf>
    <xf numFmtId="49" fontId="1" fillId="0" borderId="7" xfId="0" applyNumberFormat="1" applyFont="1" applyBorder="1" applyAlignment="1">
      <alignment horizontal="center" vertical="center"/>
    </xf>
    <xf numFmtId="3" fontId="1" fillId="0" borderId="7" xfId="0" applyNumberFormat="1" applyFont="1" applyBorder="1" applyAlignment="1">
      <alignment horizontal="right" vertical="center"/>
    </xf>
    <xf numFmtId="0" fontId="13" fillId="0" borderId="7" xfId="0" applyFont="1" applyBorder="1" applyAlignment="1">
      <alignment horizontal="left" vertical="center" wrapText="1"/>
    </xf>
    <xf numFmtId="49" fontId="13" fillId="0" borderId="7" xfId="0" applyNumberFormat="1" applyFont="1" applyBorder="1" applyAlignment="1">
      <alignment horizontal="center" vertical="center"/>
    </xf>
    <xf numFmtId="49" fontId="9" fillId="0" borderId="7" xfId="0" applyNumberFormat="1" applyFont="1" applyBorder="1" applyAlignment="1">
      <alignment horizontal="center" vertical="center"/>
    </xf>
    <xf numFmtId="49" fontId="1" fillId="0" borderId="0" xfId="0" applyNumberFormat="1" applyFont="1" applyAlignment="1">
      <alignment horizontal="left" vertical="center" wrapText="1"/>
    </xf>
    <xf numFmtId="49" fontId="5" fillId="0" borderId="0" xfId="0" applyNumberFormat="1" applyFont="1"/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" fillId="0" borderId="14" xfId="0" applyFont="1" applyBorder="1" applyAlignment="1">
      <alignment horizontal="center"/>
    </xf>
    <xf numFmtId="0" fontId="1" fillId="0" borderId="10" xfId="0" applyFont="1" applyBorder="1" applyAlignment="1">
      <alignment horizontal="right" vertical="center" wrapText="1"/>
    </xf>
    <xf numFmtId="49" fontId="1" fillId="3" borderId="11" xfId="0" applyNumberFormat="1" applyFont="1" applyFill="1" applyBorder="1" applyAlignment="1">
      <alignment vertical="center" wrapText="1"/>
    </xf>
    <xf numFmtId="0" fontId="5" fillId="3" borderId="11" xfId="0" applyFont="1" applyFill="1" applyBorder="1" applyAlignment="1">
      <alignment horizontal="right" vertical="center" wrapText="1"/>
    </xf>
    <xf numFmtId="0" fontId="5" fillId="3" borderId="12" xfId="0" applyFont="1" applyFill="1" applyBorder="1" applyAlignment="1">
      <alignment horizontal="right" vertical="center" wrapText="1"/>
    </xf>
    <xf numFmtId="0" fontId="5" fillId="0" borderId="16" xfId="0" applyFont="1" applyBorder="1" applyAlignment="1">
      <alignment horizontal="right" vertical="center"/>
    </xf>
    <xf numFmtId="0" fontId="5" fillId="0" borderId="7" xfId="0" applyFont="1" applyBorder="1" applyAlignment="1">
      <alignment vertical="center"/>
    </xf>
    <xf numFmtId="3" fontId="5" fillId="2" borderId="45" xfId="0" applyNumberFormat="1" applyFont="1" applyFill="1" applyBorder="1" applyAlignment="1">
      <alignment horizontal="right" vertical="center"/>
    </xf>
    <xf numFmtId="3" fontId="5" fillId="0" borderId="17" xfId="0" applyNumberFormat="1" applyFont="1" applyBorder="1" applyAlignment="1">
      <alignment horizontal="right" vertical="center" wrapText="1"/>
    </xf>
    <xf numFmtId="0" fontId="5" fillId="0" borderId="16" xfId="0" quotePrefix="1" applyFont="1" applyBorder="1" applyAlignment="1">
      <alignment horizontal="right" vertical="center"/>
    </xf>
    <xf numFmtId="49" fontId="5" fillId="0" borderId="7" xfId="0" applyNumberFormat="1" applyFont="1" applyBorder="1" applyAlignment="1">
      <alignment horizontal="center" vertical="center"/>
    </xf>
    <xf numFmtId="0" fontId="13" fillId="0" borderId="7" xfId="0" applyFont="1" applyBorder="1" applyAlignment="1">
      <alignment horizontal="right" vertical="center"/>
    </xf>
    <xf numFmtId="0" fontId="1" fillId="0" borderId="16" xfId="0" applyFont="1" applyBorder="1" applyAlignment="1">
      <alignment horizontal="right" vertical="center"/>
    </xf>
    <xf numFmtId="0" fontId="1" fillId="0" borderId="16" xfId="0" applyFont="1" applyBorder="1" applyAlignment="1">
      <alignment horizontal="right" vertical="center" wrapText="1"/>
    </xf>
    <xf numFmtId="0" fontId="1" fillId="0" borderId="7" xfId="0" applyFont="1" applyBorder="1" applyAlignment="1">
      <alignment vertical="center" wrapText="1"/>
    </xf>
    <xf numFmtId="1" fontId="5" fillId="0" borderId="17" xfId="0" applyNumberFormat="1" applyFont="1" applyBorder="1" applyAlignment="1">
      <alignment horizontal="right" vertical="center" wrapText="1"/>
    </xf>
    <xf numFmtId="0" fontId="5" fillId="0" borderId="16" xfId="0" applyFont="1" applyBorder="1" applyAlignment="1">
      <alignment horizontal="right" vertical="center" wrapText="1"/>
    </xf>
    <xf numFmtId="0" fontId="5" fillId="0" borderId="7" xfId="0" applyFont="1" applyBorder="1" applyAlignment="1">
      <alignment horizontal="left" vertical="center" wrapText="1"/>
    </xf>
    <xf numFmtId="49" fontId="13" fillId="0" borderId="14" xfId="0" applyNumberFormat="1" applyFont="1" applyBorder="1" applyAlignment="1">
      <alignment horizontal="center" vertical="center" wrapText="1"/>
    </xf>
    <xf numFmtId="3" fontId="13" fillId="0" borderId="14" xfId="0" applyNumberFormat="1" applyFont="1" applyBorder="1" applyAlignment="1">
      <alignment horizontal="right" vertical="center" wrapText="1"/>
    </xf>
    <xf numFmtId="3" fontId="5" fillId="0" borderId="14" xfId="0" applyNumberFormat="1" applyFont="1" applyBorder="1" applyAlignment="1">
      <alignment horizontal="right" vertical="center" wrapText="1"/>
    </xf>
    <xf numFmtId="3" fontId="5" fillId="0" borderId="15" xfId="0" applyNumberFormat="1" applyFont="1" applyBorder="1" applyAlignment="1">
      <alignment horizontal="right" vertical="center" wrapText="1"/>
    </xf>
    <xf numFmtId="0" fontId="1" fillId="0" borderId="40" xfId="0" applyFont="1" applyBorder="1" applyAlignment="1">
      <alignment vertical="center" wrapText="1"/>
    </xf>
    <xf numFmtId="49" fontId="5" fillId="3" borderId="45" xfId="0" applyNumberFormat="1" applyFont="1" applyFill="1" applyBorder="1" applyAlignment="1">
      <alignment horizontal="center" vertical="center" wrapText="1"/>
    </xf>
    <xf numFmtId="1" fontId="5" fillId="3" borderId="51" xfId="0" applyNumberFormat="1" applyFont="1" applyFill="1" applyBorder="1" applyAlignment="1">
      <alignment horizontal="right" vertical="center" wrapText="1"/>
    </xf>
    <xf numFmtId="1" fontId="5" fillId="3" borderId="52" xfId="0" applyNumberFormat="1" applyFont="1" applyFill="1" applyBorder="1" applyAlignment="1">
      <alignment horizontal="right" vertical="center" wrapText="1"/>
    </xf>
    <xf numFmtId="0" fontId="9" fillId="0" borderId="7" xfId="0" applyFont="1" applyBorder="1" applyAlignment="1">
      <alignment vertical="center"/>
    </xf>
    <xf numFmtId="49" fontId="5" fillId="0" borderId="26" xfId="0" applyNumberFormat="1" applyFont="1" applyBorder="1" applyAlignment="1">
      <alignment horizontal="center" vertical="center" wrapText="1"/>
    </xf>
    <xf numFmtId="3" fontId="5" fillId="0" borderId="26" xfId="0" applyNumberFormat="1" applyFont="1" applyBorder="1" applyAlignment="1">
      <alignment horizontal="right" vertical="center" wrapText="1"/>
    </xf>
    <xf numFmtId="3" fontId="5" fillId="0" borderId="27" xfId="0" applyNumberFormat="1" applyFont="1" applyBorder="1" applyAlignment="1">
      <alignment horizontal="right" vertical="center" wrapText="1"/>
    </xf>
    <xf numFmtId="0" fontId="1" fillId="0" borderId="7" xfId="0" applyFont="1" applyBorder="1" applyAlignment="1">
      <alignment vertical="center"/>
    </xf>
    <xf numFmtId="0" fontId="5" fillId="0" borderId="22" xfId="0" applyFont="1" applyBorder="1" applyAlignment="1">
      <alignment horizontal="right" vertical="center"/>
    </xf>
    <xf numFmtId="0" fontId="1" fillId="0" borderId="23" xfId="0" applyFont="1" applyBorder="1" applyAlignment="1">
      <alignment vertical="center"/>
    </xf>
    <xf numFmtId="1" fontId="1" fillId="0" borderId="23" xfId="0" applyNumberFormat="1" applyFont="1" applyBorder="1" applyAlignment="1">
      <alignment horizontal="right" vertical="center" wrapText="1"/>
    </xf>
    <xf numFmtId="1" fontId="1" fillId="0" borderId="24" xfId="0" applyNumberFormat="1" applyFont="1" applyBorder="1" applyAlignment="1">
      <alignment horizontal="right" vertical="center" wrapText="1"/>
    </xf>
    <xf numFmtId="1" fontId="5" fillId="0" borderId="0" xfId="0" applyNumberFormat="1" applyFont="1" applyAlignment="1">
      <alignment vertical="center" wrapText="1"/>
    </xf>
    <xf numFmtId="1" fontId="5" fillId="0" borderId="0" xfId="0" applyNumberFormat="1" applyFont="1" applyAlignment="1">
      <alignment horizontal="left" vertical="center" wrapText="1"/>
    </xf>
    <xf numFmtId="0" fontId="16" fillId="0" borderId="0" xfId="0" applyFont="1" applyAlignment="1">
      <alignment horizontal="center" vertical="center" wrapText="1"/>
    </xf>
    <xf numFmtId="0" fontId="1" fillId="0" borderId="17" xfId="0" applyFont="1" applyBorder="1" applyAlignment="1">
      <alignment horizontal="center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left" vertical="center" wrapText="1"/>
    </xf>
    <xf numFmtId="49" fontId="13" fillId="0" borderId="35" xfId="0" applyNumberFormat="1" applyFont="1" applyBorder="1" applyAlignment="1">
      <alignment horizontal="center" vertical="center" wrapText="1"/>
    </xf>
    <xf numFmtId="3" fontId="5" fillId="2" borderId="54" xfId="0" applyNumberFormat="1" applyFont="1" applyFill="1" applyBorder="1" applyAlignment="1">
      <alignment horizontal="right" vertical="top"/>
    </xf>
    <xf numFmtId="3" fontId="5" fillId="0" borderId="48" xfId="0" applyNumberFormat="1" applyFont="1" applyBorder="1" applyAlignment="1">
      <alignment horizontal="right" vertical="center" wrapText="1"/>
    </xf>
    <xf numFmtId="3" fontId="5" fillId="0" borderId="11" xfId="0" applyNumberFormat="1" applyFont="1" applyBorder="1" applyAlignment="1">
      <alignment horizontal="right" vertical="center" wrapText="1"/>
    </xf>
    <xf numFmtId="3" fontId="5" fillId="0" borderId="12" xfId="0" applyNumberFormat="1" applyFont="1" applyBorder="1" applyAlignment="1">
      <alignment horizontal="right" vertical="center" wrapText="1"/>
    </xf>
    <xf numFmtId="3" fontId="5" fillId="2" borderId="7" xfId="0" applyNumberFormat="1" applyFont="1" applyFill="1" applyBorder="1" applyAlignment="1">
      <alignment horizontal="right" vertical="top"/>
    </xf>
    <xf numFmtId="0" fontId="13" fillId="0" borderId="22" xfId="0" applyFont="1" applyBorder="1" applyAlignment="1">
      <alignment horizontal="right" vertical="center" wrapText="1"/>
    </xf>
    <xf numFmtId="49" fontId="13" fillId="0" borderId="23" xfId="0" applyNumberFormat="1" applyFont="1" applyBorder="1" applyAlignment="1">
      <alignment horizontal="center" vertical="center" wrapText="1"/>
    </xf>
    <xf numFmtId="3" fontId="13" fillId="0" borderId="23" xfId="0" applyNumberFormat="1" applyFont="1" applyBorder="1" applyAlignment="1">
      <alignment horizontal="right" vertical="center" wrapText="1"/>
    </xf>
    <xf numFmtId="3" fontId="13" fillId="0" borderId="24" xfId="0" applyNumberFormat="1" applyFont="1" applyBorder="1" applyAlignment="1">
      <alignment horizontal="right" vertical="center" wrapText="1"/>
    </xf>
    <xf numFmtId="3" fontId="9" fillId="2" borderId="7" xfId="0" applyNumberFormat="1" applyFont="1" applyFill="1" applyBorder="1" applyAlignment="1">
      <alignment horizontal="right" vertical="top"/>
    </xf>
    <xf numFmtId="3" fontId="13" fillId="0" borderId="17" xfId="0" applyNumberFormat="1" applyFont="1" applyBorder="1" applyAlignment="1">
      <alignment horizontal="right" vertical="center" wrapText="1"/>
    </xf>
    <xf numFmtId="0" fontId="5" fillId="0" borderId="22" xfId="0" applyFont="1" applyBorder="1" applyAlignment="1">
      <alignment horizontal="left" vertical="center" wrapText="1"/>
    </xf>
    <xf numFmtId="3" fontId="5" fillId="0" borderId="23" xfId="0" applyNumberFormat="1" applyFont="1" applyBorder="1" applyAlignment="1">
      <alignment horizontal="right" vertical="center" wrapText="1"/>
    </xf>
    <xf numFmtId="3" fontId="5" fillId="0" borderId="24" xfId="0" applyNumberFormat="1" applyFont="1" applyBorder="1" applyAlignment="1">
      <alignment horizontal="right" vertical="center" wrapText="1"/>
    </xf>
    <xf numFmtId="0" fontId="1" fillId="0" borderId="25" xfId="0" applyFont="1" applyBorder="1" applyAlignment="1">
      <alignment horizontal="left" vertical="center" wrapText="1"/>
    </xf>
    <xf numFmtId="49" fontId="1" fillId="0" borderId="26" xfId="0" applyNumberFormat="1" applyFont="1" applyBorder="1" applyAlignment="1">
      <alignment horizontal="left" vertical="center" wrapText="1"/>
    </xf>
    <xf numFmtId="3" fontId="13" fillId="0" borderId="15" xfId="0" applyNumberFormat="1" applyFont="1" applyBorder="1" applyAlignment="1">
      <alignment horizontal="right" vertical="center" wrapText="1"/>
    </xf>
    <xf numFmtId="3" fontId="1" fillId="0" borderId="20" xfId="0" applyNumberFormat="1" applyFont="1" applyBorder="1" applyAlignment="1">
      <alignment horizontal="right" vertical="center" wrapText="1"/>
    </xf>
    <xf numFmtId="3" fontId="1" fillId="0" borderId="21" xfId="0" applyNumberFormat="1" applyFont="1" applyBorder="1" applyAlignment="1">
      <alignment horizontal="right" vertical="center" wrapText="1"/>
    </xf>
    <xf numFmtId="0" fontId="5" fillId="0" borderId="14" xfId="0" applyFont="1" applyBorder="1" applyAlignment="1">
      <alignment horizontal="center"/>
    </xf>
    <xf numFmtId="0" fontId="5" fillId="0" borderId="15" xfId="0" applyFont="1" applyBorder="1" applyAlignment="1">
      <alignment horizontal="center"/>
    </xf>
    <xf numFmtId="49" fontId="1" fillId="0" borderId="11" xfId="0" applyNumberFormat="1" applyFont="1" applyBorder="1" applyAlignment="1">
      <alignment horizontal="left" vertical="center" wrapText="1"/>
    </xf>
    <xf numFmtId="0" fontId="5" fillId="0" borderId="11" xfId="0" applyFont="1" applyBorder="1" applyAlignment="1">
      <alignment horizontal="right" vertical="center" wrapText="1"/>
    </xf>
    <xf numFmtId="0" fontId="5" fillId="0" borderId="12" xfId="0" applyFont="1" applyBorder="1" applyAlignment="1">
      <alignment horizontal="right"/>
    </xf>
    <xf numFmtId="1" fontId="13" fillId="0" borderId="23" xfId="0" applyNumberFormat="1" applyFont="1" applyBorder="1" applyAlignment="1">
      <alignment horizontal="right" vertical="center" wrapText="1"/>
    </xf>
    <xf numFmtId="1" fontId="13" fillId="0" borderId="24" xfId="0" applyNumberFormat="1" applyFont="1" applyBorder="1" applyAlignment="1">
      <alignment horizontal="right" vertical="center" wrapText="1"/>
    </xf>
    <xf numFmtId="49" fontId="1" fillId="0" borderId="26" xfId="0" applyNumberFormat="1" applyFont="1" applyBorder="1" applyAlignment="1">
      <alignment horizontal="center" vertical="center" wrapText="1"/>
    </xf>
    <xf numFmtId="1" fontId="5" fillId="0" borderId="26" xfId="0" applyNumberFormat="1" applyFont="1" applyBorder="1" applyAlignment="1">
      <alignment horizontal="right" vertical="center" wrapText="1"/>
    </xf>
    <xf numFmtId="1" fontId="5" fillId="0" borderId="27" xfId="0" applyNumberFormat="1" applyFont="1" applyBorder="1" applyAlignment="1">
      <alignment horizontal="right"/>
    </xf>
    <xf numFmtId="49" fontId="9" fillId="0" borderId="7" xfId="0" applyNumberFormat="1" applyFont="1" applyBorder="1" applyAlignment="1">
      <alignment horizontal="center" vertical="center" wrapText="1"/>
    </xf>
    <xf numFmtId="1" fontId="5" fillId="0" borderId="14" xfId="0" applyNumberFormat="1" applyFont="1" applyBorder="1" applyAlignment="1">
      <alignment horizontal="right" vertical="center" wrapText="1"/>
    </xf>
    <xf numFmtId="1" fontId="5" fillId="0" borderId="15" xfId="0" applyNumberFormat="1" applyFont="1" applyBorder="1" applyAlignment="1">
      <alignment horizontal="right"/>
    </xf>
    <xf numFmtId="1" fontId="5" fillId="0" borderId="11" xfId="0" applyNumberFormat="1" applyFont="1" applyBorder="1" applyAlignment="1">
      <alignment horizontal="right" vertical="center" wrapText="1"/>
    </xf>
    <xf numFmtId="1" fontId="5" fillId="0" borderId="12" xfId="0" applyNumberFormat="1" applyFont="1" applyBorder="1" applyAlignment="1">
      <alignment horizontal="right"/>
    </xf>
    <xf numFmtId="0" fontId="5" fillId="0" borderId="16" xfId="0" quotePrefix="1" applyFont="1" applyBorder="1" applyAlignment="1">
      <alignment horizontal="left" vertical="center" wrapText="1"/>
    </xf>
    <xf numFmtId="0" fontId="1" fillId="0" borderId="55" xfId="0" applyFont="1" applyBorder="1" applyAlignment="1">
      <alignment horizontal="left" vertical="center" wrapText="1"/>
    </xf>
    <xf numFmtId="49" fontId="1" fillId="0" borderId="56" xfId="0" applyNumberFormat="1" applyFont="1" applyBorder="1" applyAlignment="1">
      <alignment horizontal="center" vertical="center" wrapText="1"/>
    </xf>
    <xf numFmtId="1" fontId="1" fillId="0" borderId="56" xfId="0" applyNumberFormat="1" applyFont="1" applyBorder="1" applyAlignment="1">
      <alignment horizontal="right" vertical="center" wrapText="1"/>
    </xf>
    <xf numFmtId="1" fontId="1" fillId="0" borderId="57" xfId="0" applyNumberFormat="1" applyFont="1" applyBorder="1" applyAlignment="1">
      <alignment horizontal="right" vertical="center" wrapText="1"/>
    </xf>
    <xf numFmtId="49" fontId="5" fillId="0" borderId="0" xfId="0" applyNumberFormat="1" applyFont="1" applyAlignment="1">
      <alignment horizontal="center" vertical="center" wrapText="1"/>
    </xf>
    <xf numFmtId="0" fontId="5" fillId="0" borderId="10" xfId="0" applyFont="1" applyBorder="1" applyAlignment="1">
      <alignment horizontal="left" vertical="center" wrapText="1"/>
    </xf>
    <xf numFmtId="3" fontId="5" fillId="2" borderId="11" xfId="0" applyNumberFormat="1" applyFont="1" applyFill="1" applyBorder="1" applyAlignment="1">
      <alignment vertical="top"/>
    </xf>
    <xf numFmtId="1" fontId="5" fillId="0" borderId="17" xfId="0" applyNumberFormat="1" applyFont="1" applyBorder="1" applyAlignment="1">
      <alignment horizontal="right"/>
    </xf>
    <xf numFmtId="49" fontId="5" fillId="0" borderId="23" xfId="0" applyNumberFormat="1" applyFont="1" applyBorder="1" applyAlignment="1">
      <alignment horizontal="center" vertical="center" wrapText="1"/>
    </xf>
    <xf numFmtId="1" fontId="5" fillId="0" borderId="24" xfId="0" applyNumberFormat="1" applyFont="1" applyBorder="1" applyAlignment="1">
      <alignment horizontal="right"/>
    </xf>
    <xf numFmtId="0" fontId="13" fillId="0" borderId="55" xfId="0" applyFont="1" applyBorder="1" applyAlignment="1">
      <alignment horizontal="left" vertical="center" wrapText="1"/>
    </xf>
    <xf numFmtId="49" fontId="13" fillId="0" borderId="56" xfId="0" applyNumberFormat="1" applyFont="1" applyBorder="1" applyAlignment="1">
      <alignment horizontal="center" vertical="center" wrapText="1"/>
    </xf>
    <xf numFmtId="3" fontId="13" fillId="0" borderId="56" xfId="0" applyNumberFormat="1" applyFont="1" applyBorder="1" applyAlignment="1">
      <alignment horizontal="right" vertical="center" wrapText="1"/>
    </xf>
    <xf numFmtId="1" fontId="13" fillId="0" borderId="57" xfId="0" applyNumberFormat="1" applyFont="1" applyBorder="1" applyAlignment="1">
      <alignment horizontal="right" vertical="center" wrapText="1"/>
    </xf>
    <xf numFmtId="0" fontId="13" fillId="0" borderId="0" xfId="0" applyFont="1" applyAlignment="1">
      <alignment horizontal="left" vertical="center" wrapText="1"/>
    </xf>
    <xf numFmtId="49" fontId="13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horizontal="center"/>
    </xf>
    <xf numFmtId="3" fontId="5" fillId="0" borderId="11" xfId="0" applyNumberFormat="1" applyFont="1" applyBorder="1" applyAlignment="1">
      <alignment horizontal="right" vertical="center"/>
    </xf>
    <xf numFmtId="3" fontId="5" fillId="0" borderId="12" xfId="0" applyNumberFormat="1" applyFont="1" applyBorder="1" applyAlignment="1">
      <alignment horizontal="right" vertical="center"/>
    </xf>
    <xf numFmtId="3" fontId="5" fillId="2" borderId="7" xfId="0" applyNumberFormat="1" applyFont="1" applyFill="1" applyBorder="1" applyAlignment="1">
      <alignment horizontal="right" vertical="center"/>
    </xf>
    <xf numFmtId="3" fontId="1" fillId="0" borderId="17" xfId="0" applyNumberFormat="1" applyFont="1" applyBorder="1" applyAlignment="1">
      <alignment horizontal="right" vertical="center"/>
    </xf>
    <xf numFmtId="3" fontId="13" fillId="0" borderId="23" xfId="0" applyNumberFormat="1" applyFont="1" applyBorder="1" applyAlignment="1">
      <alignment horizontal="right" vertical="center"/>
    </xf>
    <xf numFmtId="3" fontId="13" fillId="0" borderId="24" xfId="0" applyNumberFormat="1" applyFont="1" applyBorder="1" applyAlignment="1">
      <alignment horizontal="right" vertical="center"/>
    </xf>
    <xf numFmtId="3" fontId="5" fillId="0" borderId="26" xfId="0" applyNumberFormat="1" applyFont="1" applyBorder="1" applyAlignment="1">
      <alignment horizontal="right" vertical="center"/>
    </xf>
    <xf numFmtId="3" fontId="1" fillId="0" borderId="27" xfId="0" applyNumberFormat="1" applyFont="1" applyBorder="1" applyAlignment="1">
      <alignment horizontal="right" vertical="center"/>
    </xf>
    <xf numFmtId="49" fontId="1" fillId="0" borderId="0" xfId="0" applyNumberFormat="1" applyFont="1" applyAlignment="1">
      <alignment horizontal="right" vertical="center" wrapText="1"/>
    </xf>
    <xf numFmtId="49" fontId="5" fillId="0" borderId="0" xfId="0" applyNumberFormat="1" applyFont="1" applyAlignment="1">
      <alignment vertical="center" wrapText="1"/>
    </xf>
    <xf numFmtId="0" fontId="19" fillId="4" borderId="58" xfId="0" applyFont="1" applyFill="1" applyBorder="1" applyAlignment="1">
      <alignment horizontal="center" vertical="center"/>
    </xf>
    <xf numFmtId="0" fontId="19" fillId="5" borderId="58" xfId="0" applyFont="1" applyFill="1" applyBorder="1" applyAlignment="1">
      <alignment horizontal="center" vertical="center"/>
    </xf>
    <xf numFmtId="0" fontId="19" fillId="6" borderId="58" xfId="0" applyFont="1" applyFill="1" applyBorder="1" applyAlignment="1">
      <alignment horizontal="center" vertical="center"/>
    </xf>
    <xf numFmtId="0" fontId="19" fillId="7" borderId="58" xfId="0" applyFont="1" applyFill="1" applyBorder="1" applyAlignment="1">
      <alignment horizontal="center" vertical="center"/>
    </xf>
    <xf numFmtId="0" fontId="20" fillId="0" borderId="58" xfId="0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3" fontId="1" fillId="0" borderId="58" xfId="0" applyNumberFormat="1" applyFont="1" applyBorder="1" applyAlignment="1">
      <alignment horizontal="right" vertical="center"/>
    </xf>
    <xf numFmtId="4" fontId="1" fillId="0" borderId="58" xfId="0" applyNumberFormat="1" applyFont="1" applyBorder="1" applyAlignment="1">
      <alignment horizontal="right" vertical="center"/>
    </xf>
    <xf numFmtId="0" fontId="5" fillId="0" borderId="58" xfId="0" applyFont="1" applyBorder="1" applyAlignment="1">
      <alignment horizontal="center" vertical="center" wrapText="1"/>
    </xf>
    <xf numFmtId="0" fontId="20" fillId="0" borderId="58" xfId="0" applyFont="1" applyBorder="1" applyAlignment="1">
      <alignment horizontal="center" vertical="center" wrapText="1"/>
    </xf>
    <xf numFmtId="0" fontId="21" fillId="8" borderId="59" xfId="0" applyFont="1" applyFill="1" applyBorder="1" applyAlignment="1">
      <alignment horizontal="center" vertical="center"/>
    </xf>
    <xf numFmtId="0" fontId="22" fillId="9" borderId="60" xfId="0" applyFont="1" applyFill="1" applyBorder="1" applyAlignment="1">
      <alignment horizontal="left"/>
    </xf>
    <xf numFmtId="0" fontId="23" fillId="9" borderId="61" xfId="0" applyFont="1" applyFill="1" applyBorder="1" applyAlignment="1">
      <alignment horizontal="left" vertical="center"/>
    </xf>
    <xf numFmtId="0" fontId="23" fillId="9" borderId="62" xfId="0" applyFont="1" applyFill="1" applyBorder="1" applyAlignment="1">
      <alignment horizontal="left" vertical="center"/>
    </xf>
    <xf numFmtId="0" fontId="24" fillId="9" borderId="59" xfId="0" applyFont="1" applyFill="1" applyBorder="1" applyAlignment="1">
      <alignment horizontal="center" vertical="center" wrapText="1"/>
    </xf>
    <xf numFmtId="0" fontId="5" fillId="0" borderId="59" xfId="0" applyFont="1" applyBorder="1" applyAlignment="1">
      <alignment vertical="center" wrapText="1"/>
    </xf>
    <xf numFmtId="0" fontId="5" fillId="0" borderId="59" xfId="0" applyFont="1" applyBorder="1" applyAlignment="1">
      <alignment horizontal="center" vertical="center" wrapText="1"/>
    </xf>
    <xf numFmtId="10" fontId="5" fillId="0" borderId="59" xfId="0" applyNumberFormat="1" applyFont="1" applyBorder="1" applyAlignment="1">
      <alignment horizontal="right" vertical="center" wrapText="1"/>
    </xf>
    <xf numFmtId="0" fontId="25" fillId="0" borderId="0" xfId="0" applyFont="1" applyAlignment="1">
      <alignment vertical="center"/>
    </xf>
    <xf numFmtId="4" fontId="5" fillId="0" borderId="59" xfId="0" applyNumberFormat="1" applyFont="1" applyBorder="1" applyAlignment="1">
      <alignment horizontal="right" vertical="center" wrapText="1"/>
    </xf>
    <xf numFmtId="0" fontId="24" fillId="9" borderId="60" xfId="0" applyFont="1" applyFill="1" applyBorder="1" applyAlignment="1">
      <alignment horizontal="center" vertical="center" wrapText="1"/>
    </xf>
    <xf numFmtId="3" fontId="5" fillId="0" borderId="59" xfId="0" applyNumberFormat="1" applyFont="1" applyBorder="1" applyAlignment="1">
      <alignment horizontal="right" vertical="center" wrapText="1"/>
    </xf>
    <xf numFmtId="3" fontId="26" fillId="0" borderId="0" xfId="0" applyNumberFormat="1" applyFont="1"/>
    <xf numFmtId="0" fontId="11" fillId="0" borderId="0" xfId="0" applyFont="1"/>
    <xf numFmtId="0" fontId="27" fillId="0" borderId="0" xfId="0" applyFont="1"/>
    <xf numFmtId="0" fontId="11" fillId="10" borderId="63" xfId="0" applyFont="1" applyFill="1" applyBorder="1"/>
    <xf numFmtId="166" fontId="11" fillId="10" borderId="63" xfId="0" applyNumberFormat="1" applyFont="1" applyFill="1" applyBorder="1"/>
    <xf numFmtId="0" fontId="10" fillId="10" borderId="63" xfId="0" applyFont="1" applyFill="1" applyBorder="1"/>
    <xf numFmtId="49" fontId="11" fillId="0" borderId="0" xfId="0" applyNumberFormat="1" applyFont="1"/>
    <xf numFmtId="166" fontId="11" fillId="0" borderId="0" xfId="0" applyNumberFormat="1" applyFont="1"/>
    <xf numFmtId="3" fontId="11" fillId="0" borderId="0" xfId="0" applyNumberFormat="1" applyFont="1"/>
    <xf numFmtId="0" fontId="11" fillId="0" borderId="0" xfId="0" applyFont="1" applyAlignment="1">
      <alignment horizontal="left" vertical="top"/>
    </xf>
    <xf numFmtId="1" fontId="11" fillId="0" borderId="0" xfId="0" applyNumberFormat="1" applyFont="1"/>
    <xf numFmtId="0" fontId="28" fillId="0" borderId="0" xfId="0" applyFont="1"/>
    <xf numFmtId="0" fontId="30" fillId="11" borderId="64" xfId="1" applyFont="1" applyFill="1" applyBorder="1" applyAlignment="1" applyProtection="1">
      <alignment horizontal="left" vertical="center" wrapText="1"/>
      <protection locked="0"/>
    </xf>
    <xf numFmtId="49" fontId="30" fillId="11" borderId="64" xfId="1" applyNumberFormat="1" applyFont="1" applyFill="1" applyBorder="1" applyAlignment="1" applyProtection="1">
      <alignment horizontal="center" vertical="center" wrapText="1"/>
      <protection locked="0"/>
    </xf>
    <xf numFmtId="3" fontId="30" fillId="12" borderId="65" xfId="2" applyNumberFormat="1" applyFont="1" applyFill="1" applyBorder="1" applyAlignment="1" applyProtection="1">
      <alignment vertical="top"/>
      <protection locked="0"/>
    </xf>
    <xf numFmtId="10" fontId="30" fillId="12" borderId="65" xfId="2" applyNumberFormat="1" applyFont="1" applyFill="1" applyBorder="1" applyAlignment="1" applyProtection="1">
      <alignment vertical="top"/>
      <protection locked="0"/>
    </xf>
    <xf numFmtId="10" fontId="5" fillId="2" borderId="45" xfId="0" applyNumberFormat="1" applyFont="1" applyFill="1" applyBorder="1" applyAlignment="1">
      <alignment vertical="top"/>
    </xf>
    <xf numFmtId="0" fontId="32" fillId="2" borderId="7" xfId="0" applyFont="1" applyFill="1" applyBorder="1" applyAlignment="1">
      <alignment horizontal="left" vertical="center" wrapText="1"/>
    </xf>
    <xf numFmtId="49" fontId="32" fillId="2" borderId="7" xfId="0" applyNumberFormat="1" applyFont="1" applyFill="1" applyBorder="1" applyAlignment="1">
      <alignment horizontal="left" vertical="center" wrapText="1"/>
    </xf>
    <xf numFmtId="0" fontId="32" fillId="0" borderId="0" xfId="0" applyFont="1"/>
    <xf numFmtId="3" fontId="30" fillId="12" borderId="64" xfId="2" applyNumberFormat="1" applyFont="1" applyFill="1" applyBorder="1" applyAlignment="1" applyProtection="1">
      <alignment horizontal="right" vertical="center"/>
      <protection locked="0"/>
    </xf>
    <xf numFmtId="3" fontId="30" fillId="2" borderId="7" xfId="0" applyNumberFormat="1" applyFont="1" applyFill="1" applyBorder="1" applyAlignment="1">
      <alignment vertical="center"/>
    </xf>
    <xf numFmtId="3" fontId="30" fillId="2" borderId="45" xfId="0" applyNumberFormat="1" applyFont="1" applyFill="1" applyBorder="1" applyAlignment="1">
      <alignment vertical="top"/>
    </xf>
    <xf numFmtId="3" fontId="32" fillId="2" borderId="45" xfId="0" applyNumberFormat="1" applyFont="1" applyFill="1" applyBorder="1" applyAlignment="1">
      <alignment horizontal="right" vertical="center"/>
    </xf>
    <xf numFmtId="3" fontId="30" fillId="2" borderId="7" xfId="0" applyNumberFormat="1" applyFont="1" applyFill="1" applyBorder="1" applyAlignment="1">
      <alignment vertical="top"/>
    </xf>
    <xf numFmtId="3" fontId="30" fillId="2" borderId="7" xfId="0" applyNumberFormat="1" applyFont="1" applyFill="1" applyBorder="1" applyAlignment="1">
      <alignment horizontal="right" vertical="top"/>
    </xf>
    <xf numFmtId="10" fontId="30" fillId="2" borderId="45" xfId="0" applyNumberFormat="1" applyFont="1" applyFill="1" applyBorder="1" applyAlignment="1">
      <alignment vertical="top"/>
    </xf>
    <xf numFmtId="167" fontId="5" fillId="2" borderId="7" xfId="0" applyNumberFormat="1" applyFont="1" applyFill="1" applyBorder="1" applyAlignment="1">
      <alignment horizontal="center" vertical="center" wrapText="1"/>
    </xf>
    <xf numFmtId="167" fontId="32" fillId="2" borderId="7" xfId="0" applyNumberFormat="1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2" fillId="0" borderId="6" xfId="0" applyFont="1" applyBorder="1"/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/>
    <xf numFmtId="49" fontId="4" fillId="0" borderId="3" xfId="0" applyNumberFormat="1" applyFont="1" applyBorder="1" applyAlignment="1">
      <alignment horizontal="center"/>
    </xf>
    <xf numFmtId="0" fontId="2" fillId="0" borderId="4" xfId="0" applyFont="1" applyBorder="1"/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5" fillId="0" borderId="0" xfId="0" applyFont="1" applyAlignment="1">
      <alignment vertical="top" wrapText="1"/>
    </xf>
    <xf numFmtId="0" fontId="0" fillId="0" borderId="0" xfId="0"/>
    <xf numFmtId="0" fontId="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32" fillId="0" borderId="0" xfId="0" applyFont="1" applyAlignment="1">
      <alignment vertical="top" wrapText="1"/>
    </xf>
    <xf numFmtId="0" fontId="5" fillId="0" borderId="0" xfId="0" applyFont="1" applyAlignment="1">
      <alignment horizontal="left" wrapText="1"/>
    </xf>
    <xf numFmtId="0" fontId="15" fillId="0" borderId="0" xfId="0" applyFont="1" applyAlignment="1">
      <alignment horizontal="left" wrapText="1"/>
    </xf>
    <xf numFmtId="0" fontId="1" fillId="0" borderId="34" xfId="0" applyFont="1" applyBorder="1" applyAlignment="1">
      <alignment horizontal="center" vertical="center" wrapText="1"/>
    </xf>
    <xf numFmtId="0" fontId="2" fillId="0" borderId="28" xfId="0" applyFont="1" applyBorder="1"/>
    <xf numFmtId="0" fontId="2" fillId="0" borderId="25" xfId="0" applyFont="1" applyBorder="1"/>
    <xf numFmtId="49" fontId="1" fillId="0" borderId="35" xfId="0" applyNumberFormat="1" applyFont="1" applyBorder="1" applyAlignment="1">
      <alignment horizontal="center" vertical="center" wrapText="1"/>
    </xf>
    <xf numFmtId="0" fontId="2" fillId="0" borderId="29" xfId="0" applyFont="1" applyBorder="1"/>
    <xf numFmtId="0" fontId="2" fillId="0" borderId="26" xfId="0" applyFont="1" applyBorder="1"/>
    <xf numFmtId="0" fontId="1" fillId="0" borderId="3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40" xfId="0" applyFont="1" applyBorder="1" applyAlignment="1">
      <alignment horizontal="center" vertical="center" wrapText="1"/>
    </xf>
    <xf numFmtId="0" fontId="2" fillId="0" borderId="41" xfId="0" applyFont="1" applyBorder="1"/>
    <xf numFmtId="0" fontId="2" fillId="0" borderId="42" xfId="0" applyFont="1" applyBorder="1"/>
    <xf numFmtId="0" fontId="1" fillId="0" borderId="36" xfId="0" applyFont="1" applyBorder="1" applyAlignment="1">
      <alignment horizontal="center" vertical="center" wrapText="1"/>
    </xf>
    <xf numFmtId="0" fontId="2" fillId="0" borderId="38" xfId="0" applyFont="1" applyBorder="1"/>
    <xf numFmtId="0" fontId="2" fillId="0" borderId="37" xfId="0" applyFont="1" applyBorder="1"/>
    <xf numFmtId="49" fontId="30" fillId="0" borderId="63" xfId="2" applyNumberFormat="1" applyFont="1" applyAlignment="1" applyProtection="1">
      <alignment vertical="top" wrapText="1"/>
      <protection locked="0"/>
    </xf>
    <xf numFmtId="0" fontId="1" fillId="0" borderId="50" xfId="0" applyFont="1" applyBorder="1" applyAlignment="1">
      <alignment horizontal="center"/>
    </xf>
    <xf numFmtId="0" fontId="1" fillId="0" borderId="48" xfId="0" applyFont="1" applyBorder="1" applyAlignment="1">
      <alignment horizontal="center" vertical="center" wrapText="1"/>
    </xf>
    <xf numFmtId="0" fontId="2" fillId="0" borderId="27" xfId="0" applyFont="1" applyBorder="1"/>
    <xf numFmtId="0" fontId="1" fillId="0" borderId="46" xfId="0" applyFont="1" applyBorder="1" applyAlignment="1">
      <alignment horizontal="center" vertical="center" wrapText="1"/>
    </xf>
    <xf numFmtId="0" fontId="2" fillId="0" borderId="47" xfId="0" applyFont="1" applyBorder="1"/>
    <xf numFmtId="0" fontId="2" fillId="0" borderId="49" xfId="0" applyFont="1" applyBorder="1"/>
    <xf numFmtId="49" fontId="9" fillId="0" borderId="0" xfId="0" applyNumberFormat="1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1" fontId="1" fillId="0" borderId="35" xfId="0" applyNumberFormat="1" applyFont="1" applyBorder="1" applyAlignment="1">
      <alignment horizontal="center" vertical="center" wrapText="1"/>
    </xf>
    <xf numFmtId="0" fontId="2" fillId="0" borderId="53" xfId="0" applyFont="1" applyBorder="1"/>
    <xf numFmtId="165" fontId="1" fillId="0" borderId="15" xfId="0" applyNumberFormat="1" applyFont="1" applyBorder="1" applyAlignment="1">
      <alignment horizontal="center" vertical="center" wrapText="1"/>
    </xf>
    <xf numFmtId="49" fontId="9" fillId="0" borderId="0" xfId="0" applyNumberFormat="1" applyFont="1" applyAlignment="1">
      <alignment horizontal="left" vertical="top" wrapText="1"/>
    </xf>
    <xf numFmtId="165" fontId="1" fillId="0" borderId="40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0" fontId="5" fillId="0" borderId="0" xfId="0" applyFont="1" applyAlignment="1">
      <alignment horizontal="center"/>
    </xf>
  </cellXfs>
  <cellStyles count="3">
    <cellStyle name="Normal" xfId="0" builtinId="0"/>
    <cellStyle name="Normal_El. 7.5" xfId="1" xr:uid="{4FC940AE-7AFE-4375-84ED-6D60BD5F0BF7}"/>
    <cellStyle name="Normal_Баланс" xfId="2" xr:uid="{57D025C9-108A-477D-9ED4-279DD4D3AA8D}"/>
  </cellStyles>
  <dxfs count="6">
    <dxf>
      <font>
        <color rgb="FFFF0000"/>
      </font>
      <fill>
        <patternFill patternType="solid">
          <fgColor rgb="FFFFCCCC"/>
          <bgColor rgb="FFFFCCCC"/>
        </patternFill>
      </fill>
    </dxf>
    <dxf>
      <font>
        <color rgb="FF006600"/>
      </font>
      <fill>
        <patternFill patternType="solid">
          <fgColor rgb="FFCCFFCC"/>
          <bgColor rgb="FFCCFFCC"/>
        </patternFill>
      </fill>
    </dxf>
    <dxf>
      <fill>
        <patternFill patternType="solid">
          <fgColor rgb="FFFFFF00"/>
          <bgColor rgb="FFFFFF00"/>
        </patternFill>
      </fill>
    </dxf>
    <dxf>
      <font>
        <color rgb="FF006600"/>
      </font>
      <fill>
        <patternFill patternType="solid">
          <fgColor rgb="FFCCFFCC"/>
          <bgColor rgb="FFCCFFCC"/>
        </patternFill>
      </fill>
    </dxf>
    <dxf>
      <font>
        <color rgb="FFFF0000"/>
      </font>
      <fill>
        <patternFill patternType="solid">
          <fgColor rgb="FFFFC8C8"/>
          <bgColor rgb="FFFFC8C8"/>
        </patternFill>
      </fill>
    </dxf>
    <dxf>
      <font>
        <color rgb="FFFF0000"/>
      </font>
      <fill>
        <patternFill patternType="solid">
          <fgColor rgb="FFFFCCCC"/>
          <bgColor rgb="FFFFCCC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1000"/>
  <sheetViews>
    <sheetView tabSelected="1" workbookViewId="0">
      <selection activeCell="B11" sqref="B11"/>
    </sheetView>
  </sheetViews>
  <sheetFormatPr defaultColWidth="14.44140625" defaultRowHeight="15" customHeight="1"/>
  <cols>
    <col min="1" max="1" width="30.77734375" customWidth="1"/>
    <col min="2" max="2" width="65.77734375" customWidth="1"/>
    <col min="3" max="26" width="9.109375" customWidth="1"/>
    <col min="27" max="27" width="9.77734375" customWidth="1"/>
  </cols>
  <sheetData>
    <row r="1" spans="1:27">
      <c r="A1" s="448" t="s">
        <v>0</v>
      </c>
      <c r="B1" s="449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>
        <v>1</v>
      </c>
      <c r="AA1" s="2" t="str">
        <f>IF(ISBLANK(_endDate),"",_endDate)</f>
        <v>31.12.2025</v>
      </c>
    </row>
    <row r="2" spans="1:27">
      <c r="A2" s="3"/>
      <c r="B2" s="4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>
        <v>2</v>
      </c>
      <c r="AA2" s="2" t="str">
        <f>IF(ISBLANK(_pdeReportingDate),"",_pdeReportingDate)</f>
        <v>02.03.2026</v>
      </c>
    </row>
    <row r="3" spans="1:27">
      <c r="A3" s="450" t="s">
        <v>1</v>
      </c>
      <c r="B3" s="451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>
        <v>3</v>
      </c>
      <c r="AA3" s="2" t="str">
        <f>IF(ISBLANK(_authorName),"",_authorName)</f>
        <v>Илияна Иванова Йорданова</v>
      </c>
    </row>
    <row r="4" spans="1:27">
      <c r="A4" s="452" t="s">
        <v>2</v>
      </c>
      <c r="B4" s="451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>
      <c r="A5" s="446" t="s">
        <v>3</v>
      </c>
      <c r="B5" s="44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>
      <c r="A6" s="5"/>
      <c r="B6" s="5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>
      <c r="A7" s="1"/>
      <c r="B7" s="6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>
      <c r="A8" s="453" t="s">
        <v>4</v>
      </c>
      <c r="B8" s="447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>
      <c r="A9" s="7" t="s">
        <v>5</v>
      </c>
      <c r="B9" s="445" t="s">
        <v>1016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>
      <c r="A10" s="7" t="s">
        <v>6</v>
      </c>
      <c r="B10" s="444" t="s">
        <v>1020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>
      <c r="A11" s="7" t="s">
        <v>7</v>
      </c>
      <c r="B11" s="444" t="s">
        <v>1017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>
      <c r="A12" s="8"/>
      <c r="B12" s="9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>
      <c r="A13" s="446" t="s">
        <v>8</v>
      </c>
      <c r="B13" s="447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>
      <c r="A14" s="7" t="s">
        <v>9</v>
      </c>
      <c r="B14" s="10" t="s">
        <v>985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>
      <c r="A15" s="11" t="s">
        <v>10</v>
      </c>
      <c r="B15" s="12" t="s">
        <v>1010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>
      <c r="A16" s="7" t="s">
        <v>11</v>
      </c>
      <c r="B16" s="10" t="s">
        <v>986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>
      <c r="A17" s="7" t="s">
        <v>12</v>
      </c>
      <c r="B17" s="435" t="s">
        <v>987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>
      <c r="A18" s="7" t="s">
        <v>13</v>
      </c>
      <c r="B18" s="10" t="s">
        <v>988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>
      <c r="A19" s="7" t="s">
        <v>14</v>
      </c>
      <c r="B19" s="10" t="s">
        <v>1018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>
      <c r="A20" s="7" t="s">
        <v>15</v>
      </c>
      <c r="B20" s="10" t="s">
        <v>1019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>
      <c r="A21" s="11" t="s">
        <v>16</v>
      </c>
      <c r="B21" s="12" t="s">
        <v>989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>
      <c r="A22" s="11" t="s">
        <v>17</v>
      </c>
      <c r="B22" s="1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>
      <c r="A23" s="11" t="s">
        <v>18</v>
      </c>
      <c r="B23" s="13" t="s">
        <v>990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>
      <c r="A24" s="11" t="s">
        <v>19</v>
      </c>
      <c r="B24" s="14" t="s">
        <v>991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>
      <c r="A25" s="7" t="s">
        <v>20</v>
      </c>
      <c r="B25" s="15" t="s">
        <v>992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>
      <c r="A26" s="11" t="s">
        <v>21</v>
      </c>
      <c r="B26" s="12" t="s">
        <v>993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>
      <c r="A27" s="11" t="s">
        <v>22</v>
      </c>
      <c r="B27" s="12" t="s">
        <v>994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>
      <c r="A28" s="5"/>
      <c r="B28" s="5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>
      <c r="A29" s="16" t="s">
        <v>23</v>
      </c>
      <c r="B29" s="5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>
      <c r="A53" s="5"/>
      <c r="B53" s="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>
      <c r="A54" s="5"/>
      <c r="B54" s="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>
      <c r="A55" s="5"/>
      <c r="B55" s="5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>
      <c r="A56" s="5"/>
      <c r="B56" s="5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>
      <c r="A57" s="5"/>
      <c r="B57" s="5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>
      <c r="A58" s="5"/>
      <c r="B58" s="5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>
      <c r="A59" s="5"/>
      <c r="B59" s="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>
      <c r="A60" s="5"/>
      <c r="B60" s="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>
      <c r="A61" s="5"/>
      <c r="B61" s="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>
      <c r="A62" s="5"/>
      <c r="B62" s="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>
      <c r="A63" s="5"/>
      <c r="B63" s="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>
      <c r="A64" s="5"/>
      <c r="B64" s="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>
      <c r="A65" s="5"/>
      <c r="B65" s="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>
      <c r="A66" s="5"/>
      <c r="B66" s="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>
      <c r="A67" s="5"/>
      <c r="B67" s="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>
      <c r="A68" s="5"/>
      <c r="B68" s="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>
      <c r="A69" s="5"/>
      <c r="B69" s="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>
      <c r="A70" s="5"/>
      <c r="B70" s="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>
      <c r="A71" s="5"/>
      <c r="B71" s="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>
      <c r="A72" s="5"/>
      <c r="B72" s="5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>
      <c r="A73" s="5"/>
      <c r="B73" s="5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>
      <c r="A74" s="5"/>
      <c r="B74" s="5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>
      <c r="A75" s="5"/>
      <c r="B75" s="5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>
      <c r="A76" s="5"/>
      <c r="B76" s="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>
      <c r="A77" s="5"/>
      <c r="B77" s="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>
      <c r="A78" s="5"/>
      <c r="B78" s="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>
      <c r="A79" s="5"/>
      <c r="B79" s="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>
      <c r="A80" s="5"/>
      <c r="B80" s="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>
      <c r="A81" s="5"/>
      <c r="B81" s="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>
      <c r="A82" s="5"/>
      <c r="B82" s="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>
      <c r="A83" s="5"/>
      <c r="B83" s="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>
      <c r="A84" s="5"/>
      <c r="B84" s="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>
      <c r="A85" s="5"/>
      <c r="B85" s="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>
      <c r="A86" s="5"/>
      <c r="B86" s="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>
      <c r="A87" s="5"/>
      <c r="B87" s="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>
      <c r="A88" s="5"/>
      <c r="B88" s="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  <row r="89" spans="1:27">
      <c r="A89" s="5"/>
      <c r="B89" s="5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</row>
    <row r="90" spans="1:27">
      <c r="A90" s="5"/>
      <c r="B90" s="5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</row>
    <row r="91" spans="1:27">
      <c r="A91" s="5"/>
      <c r="B91" s="5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</row>
    <row r="92" spans="1:27">
      <c r="A92" s="5"/>
      <c r="B92" s="5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</row>
    <row r="93" spans="1:27">
      <c r="A93" s="5"/>
      <c r="B93" s="5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</row>
    <row r="94" spans="1:27">
      <c r="A94" s="5"/>
      <c r="B94" s="5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</row>
    <row r="95" spans="1:27">
      <c r="A95" s="5"/>
      <c r="B95" s="5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</row>
    <row r="96" spans="1:27">
      <c r="A96" s="5"/>
      <c r="B96" s="5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</row>
    <row r="97" spans="1:27">
      <c r="A97" s="5"/>
      <c r="B97" s="5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</row>
    <row r="98" spans="1:27">
      <c r="A98" s="5"/>
      <c r="B98" s="5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</row>
    <row r="99" spans="1:27">
      <c r="A99" s="5"/>
      <c r="B99" s="5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</row>
    <row r="100" spans="1:27">
      <c r="A100" s="5"/>
      <c r="B100" s="5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</row>
    <row r="101" spans="1:27">
      <c r="A101" s="5"/>
      <c r="B101" s="5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</row>
    <row r="102" spans="1:27">
      <c r="A102" s="5"/>
      <c r="B102" s="5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</row>
    <row r="103" spans="1:27">
      <c r="A103" s="5"/>
      <c r="B103" s="5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</row>
    <row r="104" spans="1:27">
      <c r="A104" s="5"/>
      <c r="B104" s="5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</row>
    <row r="105" spans="1:27">
      <c r="A105" s="5"/>
      <c r="B105" s="5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</row>
    <row r="106" spans="1:27">
      <c r="A106" s="5"/>
      <c r="B106" s="5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</row>
    <row r="107" spans="1:27">
      <c r="A107" s="5"/>
      <c r="B107" s="5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</row>
    <row r="108" spans="1:27">
      <c r="A108" s="5"/>
      <c r="B108" s="5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</row>
    <row r="109" spans="1:27">
      <c r="A109" s="5"/>
      <c r="B109" s="5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</row>
    <row r="110" spans="1:27">
      <c r="A110" s="5"/>
      <c r="B110" s="5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</row>
    <row r="111" spans="1:27">
      <c r="A111" s="5"/>
      <c r="B111" s="5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</row>
    <row r="112" spans="1:27">
      <c r="A112" s="5"/>
      <c r="B112" s="5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</row>
    <row r="113" spans="1:27">
      <c r="A113" s="5"/>
      <c r="B113" s="5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</row>
    <row r="114" spans="1:27">
      <c r="A114" s="5"/>
      <c r="B114" s="5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</row>
    <row r="115" spans="1:27">
      <c r="A115" s="5"/>
      <c r="B115" s="5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</row>
    <row r="116" spans="1:27">
      <c r="A116" s="5"/>
      <c r="B116" s="5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</row>
    <row r="117" spans="1:27">
      <c r="A117" s="5"/>
      <c r="B117" s="5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</row>
    <row r="118" spans="1:27">
      <c r="A118" s="5"/>
      <c r="B118" s="5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</row>
    <row r="119" spans="1:27">
      <c r="A119" s="5"/>
      <c r="B119" s="5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</row>
    <row r="120" spans="1:27">
      <c r="A120" s="5"/>
      <c r="B120" s="5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</row>
    <row r="121" spans="1:27">
      <c r="A121" s="5"/>
      <c r="B121" s="5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</row>
    <row r="122" spans="1:27">
      <c r="A122" s="5"/>
      <c r="B122" s="5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</row>
    <row r="123" spans="1:27">
      <c r="A123" s="5"/>
      <c r="B123" s="5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</row>
    <row r="124" spans="1:27">
      <c r="A124" s="5"/>
      <c r="B124" s="5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</row>
    <row r="125" spans="1:27">
      <c r="A125" s="5"/>
      <c r="B125" s="5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</row>
    <row r="126" spans="1:27">
      <c r="A126" s="5"/>
      <c r="B126" s="5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</row>
    <row r="127" spans="1:27">
      <c r="A127" s="5"/>
      <c r="B127" s="5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</row>
    <row r="128" spans="1:27">
      <c r="A128" s="5"/>
      <c r="B128" s="5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</row>
    <row r="129" spans="1:27">
      <c r="A129" s="5"/>
      <c r="B129" s="5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</row>
    <row r="130" spans="1:27">
      <c r="A130" s="5"/>
      <c r="B130" s="5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</row>
    <row r="131" spans="1:27">
      <c r="A131" s="5"/>
      <c r="B131" s="5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</row>
    <row r="132" spans="1:27">
      <c r="A132" s="5"/>
      <c r="B132" s="5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</row>
    <row r="133" spans="1:27">
      <c r="A133" s="5"/>
      <c r="B133" s="5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</row>
    <row r="134" spans="1:27">
      <c r="A134" s="5"/>
      <c r="B134" s="5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</row>
    <row r="135" spans="1:27">
      <c r="A135" s="5"/>
      <c r="B135" s="5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</row>
    <row r="136" spans="1:27">
      <c r="A136" s="5"/>
      <c r="B136" s="5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</row>
    <row r="137" spans="1:27">
      <c r="A137" s="5"/>
      <c r="B137" s="5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</row>
    <row r="138" spans="1:27">
      <c r="A138" s="5"/>
      <c r="B138" s="5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</row>
    <row r="139" spans="1:27">
      <c r="A139" s="5"/>
      <c r="B139" s="5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</row>
    <row r="140" spans="1:27">
      <c r="A140" s="5"/>
      <c r="B140" s="5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</row>
    <row r="141" spans="1:27">
      <c r="A141" s="5"/>
      <c r="B141" s="5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</row>
    <row r="142" spans="1:27">
      <c r="A142" s="5"/>
      <c r="B142" s="5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</row>
    <row r="143" spans="1:27">
      <c r="A143" s="5"/>
      <c r="B143" s="5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</row>
    <row r="144" spans="1:27">
      <c r="A144" s="5"/>
      <c r="B144" s="5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</row>
    <row r="145" spans="1:27">
      <c r="A145" s="5"/>
      <c r="B145" s="5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</row>
    <row r="146" spans="1:27">
      <c r="A146" s="5"/>
      <c r="B146" s="5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</row>
    <row r="147" spans="1:27">
      <c r="A147" s="5"/>
      <c r="B147" s="5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</row>
    <row r="148" spans="1:27">
      <c r="A148" s="5"/>
      <c r="B148" s="5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</row>
    <row r="149" spans="1:27">
      <c r="A149" s="5"/>
      <c r="B149" s="5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</row>
    <row r="150" spans="1:27">
      <c r="A150" s="5"/>
      <c r="B150" s="5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</row>
    <row r="151" spans="1:27">
      <c r="A151" s="5"/>
      <c r="B151" s="5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</row>
    <row r="152" spans="1:27">
      <c r="A152" s="5"/>
      <c r="B152" s="5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</row>
    <row r="153" spans="1:27">
      <c r="A153" s="5"/>
      <c r="B153" s="5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</row>
    <row r="154" spans="1:27">
      <c r="A154" s="5"/>
      <c r="B154" s="5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</row>
    <row r="155" spans="1:27">
      <c r="A155" s="5"/>
      <c r="B155" s="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</row>
    <row r="156" spans="1:27">
      <c r="A156" s="5"/>
      <c r="B156" s="5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</row>
    <row r="157" spans="1:27">
      <c r="A157" s="5"/>
      <c r="B157" s="5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</row>
    <row r="158" spans="1:27">
      <c r="A158" s="5"/>
      <c r="B158" s="5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</row>
    <row r="159" spans="1:27">
      <c r="A159" s="5"/>
      <c r="B159" s="5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</row>
    <row r="160" spans="1:27">
      <c r="A160" s="5"/>
      <c r="B160" s="5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</row>
    <row r="161" spans="1:27">
      <c r="A161" s="5"/>
      <c r="B161" s="5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</row>
    <row r="162" spans="1:27">
      <c r="A162" s="5"/>
      <c r="B162" s="5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</row>
    <row r="163" spans="1:27">
      <c r="A163" s="5"/>
      <c r="B163" s="5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</row>
    <row r="164" spans="1:27">
      <c r="A164" s="5"/>
      <c r="B164" s="5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</row>
    <row r="165" spans="1:27">
      <c r="A165" s="5"/>
      <c r="B165" s="5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</row>
    <row r="166" spans="1:27">
      <c r="A166" s="5"/>
      <c r="B166" s="5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</row>
    <row r="167" spans="1:27">
      <c r="A167" s="5"/>
      <c r="B167" s="5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</row>
    <row r="168" spans="1:27">
      <c r="A168" s="5"/>
      <c r="B168" s="5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</row>
    <row r="169" spans="1:27">
      <c r="A169" s="5"/>
      <c r="B169" s="5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</row>
    <row r="170" spans="1:27">
      <c r="A170" s="5"/>
      <c r="B170" s="5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</row>
    <row r="171" spans="1:27">
      <c r="A171" s="5"/>
      <c r="B171" s="5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</row>
    <row r="172" spans="1:27">
      <c r="A172" s="5"/>
      <c r="B172" s="5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</row>
    <row r="173" spans="1:27">
      <c r="A173" s="5"/>
      <c r="B173" s="5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</row>
    <row r="174" spans="1:27">
      <c r="A174" s="5"/>
      <c r="B174" s="5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</row>
    <row r="175" spans="1:27">
      <c r="A175" s="5"/>
      <c r="B175" s="5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</row>
    <row r="176" spans="1:27">
      <c r="A176" s="5"/>
      <c r="B176" s="5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</row>
    <row r="177" spans="1:27">
      <c r="A177" s="5"/>
      <c r="B177" s="5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</row>
    <row r="178" spans="1:27">
      <c r="A178" s="5"/>
      <c r="B178" s="5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</row>
    <row r="179" spans="1:27">
      <c r="A179" s="5"/>
      <c r="B179" s="5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</row>
    <row r="180" spans="1:27">
      <c r="A180" s="5"/>
      <c r="B180" s="5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</row>
    <row r="181" spans="1:27">
      <c r="A181" s="5"/>
      <c r="B181" s="5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</row>
    <row r="182" spans="1:27">
      <c r="A182" s="5"/>
      <c r="B182" s="5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</row>
    <row r="183" spans="1:27">
      <c r="A183" s="5"/>
      <c r="B183" s="5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</row>
    <row r="184" spans="1:27">
      <c r="A184" s="5"/>
      <c r="B184" s="5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</row>
    <row r="185" spans="1:27">
      <c r="A185" s="5"/>
      <c r="B185" s="5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</row>
    <row r="186" spans="1:27">
      <c r="A186" s="5"/>
      <c r="B186" s="5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</row>
    <row r="187" spans="1:27">
      <c r="A187" s="5"/>
      <c r="B187" s="5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</row>
    <row r="188" spans="1:27">
      <c r="A188" s="5"/>
      <c r="B188" s="5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</row>
    <row r="189" spans="1:27">
      <c r="A189" s="5"/>
      <c r="B189" s="5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</row>
    <row r="190" spans="1:27">
      <c r="A190" s="5"/>
      <c r="B190" s="5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</row>
    <row r="191" spans="1:27">
      <c r="A191" s="5"/>
      <c r="B191" s="5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</row>
    <row r="192" spans="1:27">
      <c r="A192" s="5"/>
      <c r="B192" s="5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</row>
    <row r="193" spans="1:27">
      <c r="A193" s="5"/>
      <c r="B193" s="5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</row>
    <row r="194" spans="1:27">
      <c r="A194" s="5"/>
      <c r="B194" s="5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</row>
    <row r="195" spans="1:27">
      <c r="A195" s="5"/>
      <c r="B195" s="5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</row>
    <row r="196" spans="1:27">
      <c r="A196" s="5"/>
      <c r="B196" s="5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</row>
    <row r="197" spans="1:27">
      <c r="A197" s="5"/>
      <c r="B197" s="5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</row>
    <row r="198" spans="1:27">
      <c r="A198" s="5"/>
      <c r="B198" s="5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</row>
    <row r="199" spans="1:27">
      <c r="A199" s="5"/>
      <c r="B199" s="5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</row>
    <row r="200" spans="1:27">
      <c r="A200" s="5"/>
      <c r="B200" s="5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</row>
    <row r="201" spans="1:27">
      <c r="A201" s="5"/>
      <c r="B201" s="5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</row>
    <row r="202" spans="1:27">
      <c r="A202" s="5"/>
      <c r="B202" s="5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</row>
    <row r="203" spans="1:27">
      <c r="A203" s="5"/>
      <c r="B203" s="5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</row>
    <row r="204" spans="1:27">
      <c r="A204" s="5"/>
      <c r="B204" s="5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</row>
    <row r="205" spans="1:27">
      <c r="A205" s="5"/>
      <c r="B205" s="5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</row>
    <row r="206" spans="1:27">
      <c r="A206" s="5"/>
      <c r="B206" s="5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</row>
    <row r="207" spans="1:27">
      <c r="A207" s="5"/>
      <c r="B207" s="5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</row>
    <row r="208" spans="1:27">
      <c r="A208" s="5"/>
      <c r="B208" s="5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</row>
    <row r="209" spans="1:27">
      <c r="A209" s="5"/>
      <c r="B209" s="5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</row>
    <row r="210" spans="1:27">
      <c r="A210" s="5"/>
      <c r="B210" s="5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</row>
    <row r="211" spans="1:27">
      <c r="A211" s="5"/>
      <c r="B211" s="5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</row>
    <row r="212" spans="1:27">
      <c r="A212" s="5"/>
      <c r="B212" s="5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</row>
    <row r="213" spans="1:27">
      <c r="A213" s="5"/>
      <c r="B213" s="5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</row>
    <row r="214" spans="1:27">
      <c r="A214" s="5"/>
      <c r="B214" s="5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</row>
    <row r="215" spans="1:27">
      <c r="A215" s="5"/>
      <c r="B215" s="5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</row>
    <row r="216" spans="1:27">
      <c r="A216" s="5"/>
      <c r="B216" s="5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</row>
    <row r="217" spans="1:27">
      <c r="A217" s="5"/>
      <c r="B217" s="5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</row>
    <row r="218" spans="1:27">
      <c r="A218" s="5"/>
      <c r="B218" s="5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</row>
    <row r="219" spans="1:27">
      <c r="A219" s="5"/>
      <c r="B219" s="5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</row>
    <row r="220" spans="1:27">
      <c r="A220" s="5"/>
      <c r="B220" s="5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</row>
    <row r="221" spans="1:27">
      <c r="A221" s="5"/>
      <c r="B221" s="5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</row>
    <row r="222" spans="1:27">
      <c r="A222" s="5"/>
      <c r="B222" s="5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</row>
    <row r="223" spans="1:27">
      <c r="A223" s="5"/>
      <c r="B223" s="5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</row>
    <row r="224" spans="1:27">
      <c r="A224" s="5"/>
      <c r="B224" s="5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</row>
    <row r="225" spans="1:27">
      <c r="A225" s="5"/>
      <c r="B225" s="5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</row>
    <row r="226" spans="1:27">
      <c r="A226" s="5"/>
      <c r="B226" s="5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</row>
    <row r="227" spans="1:27">
      <c r="A227" s="5"/>
      <c r="B227" s="5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</row>
    <row r="228" spans="1:27">
      <c r="A228" s="5"/>
      <c r="B228" s="5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</row>
    <row r="229" spans="1:27">
      <c r="A229" s="5"/>
      <c r="B229" s="5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1:27">
      <c r="A230" s="5"/>
      <c r="B230" s="5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1:27">
      <c r="A231" s="5"/>
      <c r="B231" s="5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  <row r="232" spans="1:27">
      <c r="A232" s="5"/>
      <c r="B232" s="5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</row>
    <row r="233" spans="1:27">
      <c r="A233" s="5"/>
      <c r="B233" s="5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</row>
    <row r="234" spans="1:27">
      <c r="A234" s="5"/>
      <c r="B234" s="5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</row>
    <row r="235" spans="1:27">
      <c r="A235" s="5"/>
      <c r="B235" s="5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</row>
    <row r="236" spans="1:27">
      <c r="A236" s="5"/>
      <c r="B236" s="5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</row>
    <row r="237" spans="1:27">
      <c r="A237" s="5"/>
      <c r="B237" s="5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</row>
    <row r="238" spans="1:27">
      <c r="A238" s="5"/>
      <c r="B238" s="5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</row>
    <row r="239" spans="1:27">
      <c r="A239" s="5"/>
      <c r="B239" s="5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</row>
    <row r="240" spans="1:27">
      <c r="A240" s="5"/>
      <c r="B240" s="5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</row>
    <row r="241" spans="1:27">
      <c r="A241" s="5"/>
      <c r="B241" s="5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</row>
    <row r="242" spans="1:27">
      <c r="A242" s="5"/>
      <c r="B242" s="5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</row>
    <row r="243" spans="1:27">
      <c r="A243" s="5"/>
      <c r="B243" s="5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</row>
    <row r="244" spans="1:27">
      <c r="A244" s="5"/>
      <c r="B244" s="5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</row>
    <row r="245" spans="1:27">
      <c r="A245" s="5"/>
      <c r="B245" s="5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</row>
    <row r="246" spans="1:27">
      <c r="A246" s="5"/>
      <c r="B246" s="5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</row>
    <row r="247" spans="1:27">
      <c r="A247" s="5"/>
      <c r="B247" s="5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</row>
    <row r="248" spans="1:27">
      <c r="A248" s="5"/>
      <c r="B248" s="5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</row>
    <row r="249" spans="1:27">
      <c r="A249" s="5"/>
      <c r="B249" s="5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</row>
    <row r="250" spans="1:27">
      <c r="A250" s="5"/>
      <c r="B250" s="5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</row>
    <row r="251" spans="1:27">
      <c r="A251" s="5"/>
      <c r="B251" s="5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</row>
    <row r="252" spans="1:27">
      <c r="A252" s="5"/>
      <c r="B252" s="5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</row>
    <row r="253" spans="1:27">
      <c r="A253" s="5"/>
      <c r="B253" s="5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</row>
    <row r="254" spans="1:27">
      <c r="A254" s="5"/>
      <c r="B254" s="5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</row>
    <row r="255" spans="1:27">
      <c r="A255" s="5"/>
      <c r="B255" s="5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</row>
    <row r="256" spans="1:27">
      <c r="A256" s="5"/>
      <c r="B256" s="5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</row>
    <row r="257" spans="1:27">
      <c r="A257" s="5"/>
      <c r="B257" s="5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</row>
    <row r="258" spans="1:27">
      <c r="A258" s="5"/>
      <c r="B258" s="5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</row>
    <row r="259" spans="1:27">
      <c r="A259" s="5"/>
      <c r="B259" s="5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</row>
    <row r="260" spans="1:27">
      <c r="A260" s="5"/>
      <c r="B260" s="5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</row>
    <row r="261" spans="1:27">
      <c r="A261" s="5"/>
      <c r="B261" s="5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</row>
    <row r="262" spans="1:27">
      <c r="A262" s="5"/>
      <c r="B262" s="5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</row>
    <row r="263" spans="1:27">
      <c r="A263" s="5"/>
      <c r="B263" s="5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</row>
    <row r="264" spans="1:27">
      <c r="A264" s="5"/>
      <c r="B264" s="5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</row>
    <row r="265" spans="1:27">
      <c r="A265" s="5"/>
      <c r="B265" s="5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</row>
    <row r="266" spans="1:27">
      <c r="A266" s="5"/>
      <c r="B266" s="5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</row>
    <row r="267" spans="1:27">
      <c r="A267" s="5"/>
      <c r="B267" s="5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</row>
    <row r="268" spans="1:27">
      <c r="A268" s="5"/>
      <c r="B268" s="5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</row>
    <row r="269" spans="1:27">
      <c r="A269" s="5"/>
      <c r="B269" s="5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</row>
    <row r="270" spans="1:27">
      <c r="A270" s="5"/>
      <c r="B270" s="5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</row>
    <row r="271" spans="1:27">
      <c r="A271" s="5"/>
      <c r="B271" s="5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</row>
    <row r="272" spans="1:27">
      <c r="A272" s="5"/>
      <c r="B272" s="5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</row>
    <row r="273" spans="1:27">
      <c r="A273" s="5"/>
      <c r="B273" s="5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</row>
    <row r="274" spans="1:27">
      <c r="A274" s="5"/>
      <c r="B274" s="5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</row>
    <row r="275" spans="1:27">
      <c r="A275" s="5"/>
      <c r="B275" s="5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</row>
    <row r="276" spans="1:27">
      <c r="A276" s="5"/>
      <c r="B276" s="5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</row>
    <row r="277" spans="1:27">
      <c r="A277" s="5"/>
      <c r="B277" s="5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</row>
    <row r="278" spans="1:27">
      <c r="A278" s="5"/>
      <c r="B278" s="5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</row>
    <row r="279" spans="1:27">
      <c r="A279" s="5"/>
      <c r="B279" s="5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</row>
    <row r="280" spans="1:27">
      <c r="A280" s="5"/>
      <c r="B280" s="5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</row>
    <row r="281" spans="1:27">
      <c r="A281" s="5"/>
      <c r="B281" s="5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</row>
    <row r="282" spans="1:27">
      <c r="A282" s="5"/>
      <c r="B282" s="5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</row>
    <row r="283" spans="1:27">
      <c r="A283" s="5"/>
      <c r="B283" s="5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</row>
    <row r="284" spans="1:27">
      <c r="A284" s="5"/>
      <c r="B284" s="5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</row>
    <row r="285" spans="1:27">
      <c r="A285" s="5"/>
      <c r="B285" s="5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</row>
    <row r="286" spans="1:27">
      <c r="A286" s="5"/>
      <c r="B286" s="5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</row>
    <row r="287" spans="1:27">
      <c r="A287" s="5"/>
      <c r="B287" s="5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</row>
    <row r="288" spans="1:27">
      <c r="A288" s="5"/>
      <c r="B288" s="5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</row>
    <row r="289" spans="1:27">
      <c r="A289" s="5"/>
      <c r="B289" s="5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</row>
    <row r="290" spans="1:27">
      <c r="A290" s="5"/>
      <c r="B290" s="5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</row>
    <row r="291" spans="1:27">
      <c r="A291" s="5"/>
      <c r="B291" s="5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</row>
    <row r="292" spans="1:27">
      <c r="A292" s="5"/>
      <c r="B292" s="5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</row>
    <row r="293" spans="1:27">
      <c r="A293" s="5"/>
      <c r="B293" s="5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</row>
    <row r="294" spans="1:27">
      <c r="A294" s="5"/>
      <c r="B294" s="5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</row>
    <row r="295" spans="1:27">
      <c r="A295" s="5"/>
      <c r="B295" s="5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</row>
    <row r="296" spans="1:27">
      <c r="A296" s="5"/>
      <c r="B296" s="5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</row>
    <row r="297" spans="1:27">
      <c r="A297" s="5"/>
      <c r="B297" s="5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</row>
    <row r="298" spans="1:27">
      <c r="A298" s="5"/>
      <c r="B298" s="5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</row>
    <row r="299" spans="1:27">
      <c r="A299" s="5"/>
      <c r="B299" s="5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</row>
    <row r="300" spans="1:27">
      <c r="A300" s="5"/>
      <c r="B300" s="5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</row>
    <row r="301" spans="1:27">
      <c r="A301" s="5"/>
      <c r="B301" s="5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</row>
    <row r="302" spans="1:27">
      <c r="A302" s="5"/>
      <c r="B302" s="5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</row>
    <row r="303" spans="1:27">
      <c r="A303" s="5"/>
      <c r="B303" s="5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</row>
    <row r="304" spans="1:27">
      <c r="A304" s="5"/>
      <c r="B304" s="5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</row>
    <row r="305" spans="1:27">
      <c r="A305" s="5"/>
      <c r="B305" s="5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</row>
    <row r="306" spans="1:27">
      <c r="A306" s="5"/>
      <c r="B306" s="5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</row>
    <row r="307" spans="1:27">
      <c r="A307" s="5"/>
      <c r="B307" s="5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</row>
    <row r="308" spans="1:27">
      <c r="A308" s="5"/>
      <c r="B308" s="5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</row>
    <row r="309" spans="1:27">
      <c r="A309" s="5"/>
      <c r="B309" s="5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</row>
    <row r="310" spans="1:27">
      <c r="A310" s="5"/>
      <c r="B310" s="5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</row>
    <row r="311" spans="1:27">
      <c r="A311" s="5"/>
      <c r="B311" s="5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</row>
    <row r="312" spans="1:27">
      <c r="A312" s="5"/>
      <c r="B312" s="5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</row>
    <row r="313" spans="1:27">
      <c r="A313" s="5"/>
      <c r="B313" s="5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</row>
    <row r="314" spans="1:27">
      <c r="A314" s="5"/>
      <c r="B314" s="5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</row>
    <row r="315" spans="1:27">
      <c r="A315" s="5"/>
      <c r="B315" s="5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</row>
    <row r="316" spans="1:27">
      <c r="A316" s="5"/>
      <c r="B316" s="5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</row>
    <row r="317" spans="1:27">
      <c r="A317" s="5"/>
      <c r="B317" s="5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</row>
    <row r="318" spans="1:27">
      <c r="A318" s="5"/>
      <c r="B318" s="5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</row>
    <row r="319" spans="1:27">
      <c r="A319" s="5"/>
      <c r="B319" s="5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</row>
    <row r="320" spans="1:27">
      <c r="A320" s="5"/>
      <c r="B320" s="5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</row>
    <row r="321" spans="1:27">
      <c r="A321" s="5"/>
      <c r="B321" s="5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</row>
    <row r="322" spans="1:27">
      <c r="A322" s="5"/>
      <c r="B322" s="5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</row>
    <row r="323" spans="1:27">
      <c r="A323" s="5"/>
      <c r="B323" s="5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</row>
    <row r="324" spans="1:27">
      <c r="A324" s="5"/>
      <c r="B324" s="5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</row>
    <row r="325" spans="1:27">
      <c r="A325" s="5"/>
      <c r="B325" s="5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</row>
    <row r="326" spans="1:27">
      <c r="A326" s="5"/>
      <c r="B326" s="5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</row>
    <row r="327" spans="1:27">
      <c r="A327" s="5"/>
      <c r="B327" s="5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</row>
    <row r="328" spans="1:27">
      <c r="A328" s="5"/>
      <c r="B328" s="5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</row>
    <row r="329" spans="1:27">
      <c r="A329" s="5"/>
      <c r="B329" s="5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</row>
    <row r="330" spans="1:27">
      <c r="A330" s="5"/>
      <c r="B330" s="5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</row>
    <row r="331" spans="1:27">
      <c r="A331" s="5"/>
      <c r="B331" s="5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</row>
    <row r="332" spans="1:27">
      <c r="A332" s="5"/>
      <c r="B332" s="5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</row>
    <row r="333" spans="1:27">
      <c r="A333" s="5"/>
      <c r="B333" s="5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</row>
    <row r="334" spans="1:27">
      <c r="A334" s="5"/>
      <c r="B334" s="5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</row>
    <row r="335" spans="1:27">
      <c r="A335" s="5"/>
      <c r="B335" s="5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</row>
    <row r="336" spans="1:27">
      <c r="A336" s="5"/>
      <c r="B336" s="5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</row>
    <row r="337" spans="1:27">
      <c r="A337" s="5"/>
      <c r="B337" s="5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</row>
    <row r="338" spans="1:27">
      <c r="A338" s="5"/>
      <c r="B338" s="5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</row>
    <row r="339" spans="1:27">
      <c r="A339" s="5"/>
      <c r="B339" s="5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</row>
    <row r="340" spans="1:27">
      <c r="A340" s="5"/>
      <c r="B340" s="5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</row>
    <row r="341" spans="1:27">
      <c r="A341" s="5"/>
      <c r="B341" s="5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</row>
    <row r="342" spans="1:27">
      <c r="A342" s="5"/>
      <c r="B342" s="5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</row>
    <row r="343" spans="1:27">
      <c r="A343" s="5"/>
      <c r="B343" s="5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</row>
    <row r="344" spans="1:27">
      <c r="A344" s="5"/>
      <c r="B344" s="5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</row>
    <row r="345" spans="1:27">
      <c r="A345" s="5"/>
      <c r="B345" s="5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</row>
    <row r="346" spans="1:27">
      <c r="A346" s="5"/>
      <c r="B346" s="5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</row>
    <row r="347" spans="1:27">
      <c r="A347" s="5"/>
      <c r="B347" s="5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</row>
    <row r="348" spans="1:27">
      <c r="A348" s="5"/>
      <c r="B348" s="5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</row>
    <row r="349" spans="1:27">
      <c r="A349" s="5"/>
      <c r="B349" s="5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</row>
    <row r="350" spans="1:27">
      <c r="A350" s="5"/>
      <c r="B350" s="5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</row>
    <row r="351" spans="1:27">
      <c r="A351" s="5"/>
      <c r="B351" s="5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</row>
    <row r="352" spans="1:27">
      <c r="A352" s="5"/>
      <c r="B352" s="5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</row>
    <row r="353" spans="1:27">
      <c r="A353" s="5"/>
      <c r="B353" s="5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</row>
    <row r="354" spans="1:27">
      <c r="A354" s="5"/>
      <c r="B354" s="5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</row>
    <row r="355" spans="1:27">
      <c r="A355" s="5"/>
      <c r="B355" s="5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</row>
    <row r="356" spans="1:27">
      <c r="A356" s="5"/>
      <c r="B356" s="5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</row>
    <row r="357" spans="1:27">
      <c r="A357" s="5"/>
      <c r="B357" s="5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</row>
    <row r="358" spans="1:27">
      <c r="A358" s="5"/>
      <c r="B358" s="5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</row>
    <row r="359" spans="1:27">
      <c r="A359" s="5"/>
      <c r="B359" s="5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</row>
    <row r="360" spans="1:27">
      <c r="A360" s="5"/>
      <c r="B360" s="5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</row>
    <row r="361" spans="1:27">
      <c r="A361" s="5"/>
      <c r="B361" s="5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</row>
    <row r="362" spans="1:27">
      <c r="A362" s="5"/>
      <c r="B362" s="5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</row>
    <row r="363" spans="1:27">
      <c r="A363" s="5"/>
      <c r="B363" s="5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</row>
    <row r="364" spans="1:27">
      <c r="A364" s="5"/>
      <c r="B364" s="5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</row>
    <row r="365" spans="1:27">
      <c r="A365" s="5"/>
      <c r="B365" s="5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</row>
    <row r="366" spans="1:27">
      <c r="A366" s="5"/>
      <c r="B366" s="5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</row>
    <row r="367" spans="1:27">
      <c r="A367" s="5"/>
      <c r="B367" s="5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</row>
    <row r="368" spans="1:27">
      <c r="A368" s="5"/>
      <c r="B368" s="5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</row>
    <row r="369" spans="1:27">
      <c r="A369" s="5"/>
      <c r="B369" s="5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</row>
    <row r="370" spans="1:27">
      <c r="A370" s="5"/>
      <c r="B370" s="5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</row>
    <row r="371" spans="1:27">
      <c r="A371" s="5"/>
      <c r="B371" s="5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</row>
    <row r="372" spans="1:27">
      <c r="A372" s="5"/>
      <c r="B372" s="5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</row>
    <row r="373" spans="1:27">
      <c r="A373" s="5"/>
      <c r="B373" s="5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</row>
    <row r="374" spans="1:27">
      <c r="A374" s="5"/>
      <c r="B374" s="5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</row>
    <row r="375" spans="1:27">
      <c r="A375" s="5"/>
      <c r="B375" s="5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</row>
    <row r="376" spans="1:27">
      <c r="A376" s="5"/>
      <c r="B376" s="5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</row>
    <row r="377" spans="1:27">
      <c r="A377" s="5"/>
      <c r="B377" s="5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</row>
    <row r="378" spans="1:27">
      <c r="A378" s="5"/>
      <c r="B378" s="5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</row>
    <row r="379" spans="1:27">
      <c r="A379" s="5"/>
      <c r="B379" s="5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</row>
    <row r="380" spans="1:27">
      <c r="A380" s="5"/>
      <c r="B380" s="5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</row>
    <row r="381" spans="1:27">
      <c r="A381" s="5"/>
      <c r="B381" s="5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</row>
    <row r="382" spans="1:27">
      <c r="A382" s="5"/>
      <c r="B382" s="5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</row>
    <row r="383" spans="1:27">
      <c r="A383" s="5"/>
      <c r="B383" s="5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</row>
    <row r="384" spans="1:27">
      <c r="A384" s="5"/>
      <c r="B384" s="5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</row>
    <row r="385" spans="1:27">
      <c r="A385" s="5"/>
      <c r="B385" s="5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</row>
    <row r="386" spans="1:27">
      <c r="A386" s="5"/>
      <c r="B386" s="5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</row>
    <row r="387" spans="1:27">
      <c r="A387" s="5"/>
      <c r="B387" s="5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</row>
    <row r="388" spans="1:27">
      <c r="A388" s="5"/>
      <c r="B388" s="5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</row>
    <row r="389" spans="1:27">
      <c r="A389" s="5"/>
      <c r="B389" s="5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</row>
    <row r="390" spans="1:27">
      <c r="A390" s="5"/>
      <c r="B390" s="5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</row>
    <row r="391" spans="1:27">
      <c r="A391" s="5"/>
      <c r="B391" s="5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</row>
    <row r="392" spans="1:27">
      <c r="A392" s="5"/>
      <c r="B392" s="5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</row>
    <row r="393" spans="1:27">
      <c r="A393" s="5"/>
      <c r="B393" s="5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</row>
    <row r="394" spans="1:27">
      <c r="A394" s="5"/>
      <c r="B394" s="5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</row>
    <row r="395" spans="1:27">
      <c r="A395" s="5"/>
      <c r="B395" s="5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</row>
    <row r="396" spans="1:27">
      <c r="A396" s="5"/>
      <c r="B396" s="5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</row>
    <row r="397" spans="1:27">
      <c r="A397" s="5"/>
      <c r="B397" s="5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</row>
    <row r="398" spans="1:27">
      <c r="A398" s="5"/>
      <c r="B398" s="5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</row>
    <row r="399" spans="1:27">
      <c r="A399" s="5"/>
      <c r="B399" s="5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</row>
    <row r="400" spans="1:27">
      <c r="A400" s="5"/>
      <c r="B400" s="5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</row>
    <row r="401" spans="1:27">
      <c r="A401" s="5"/>
      <c r="B401" s="5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</row>
    <row r="402" spans="1:27">
      <c r="A402" s="5"/>
      <c r="B402" s="5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</row>
    <row r="403" spans="1:27">
      <c r="A403" s="5"/>
      <c r="B403" s="5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</row>
    <row r="404" spans="1:27">
      <c r="A404" s="5"/>
      <c r="B404" s="5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</row>
    <row r="405" spans="1:27">
      <c r="A405" s="5"/>
      <c r="B405" s="5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</row>
    <row r="406" spans="1:27">
      <c r="A406" s="5"/>
      <c r="B406" s="5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</row>
    <row r="407" spans="1:27">
      <c r="A407" s="5"/>
      <c r="B407" s="5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</row>
    <row r="408" spans="1:27">
      <c r="A408" s="5"/>
      <c r="B408" s="5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</row>
    <row r="409" spans="1:27">
      <c r="A409" s="5"/>
      <c r="B409" s="5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</row>
    <row r="410" spans="1:27">
      <c r="A410" s="5"/>
      <c r="B410" s="5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</row>
    <row r="411" spans="1:27">
      <c r="A411" s="5"/>
      <c r="B411" s="5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</row>
    <row r="412" spans="1:27">
      <c r="A412" s="5"/>
      <c r="B412" s="5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</row>
    <row r="413" spans="1:27">
      <c r="A413" s="5"/>
      <c r="B413" s="5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</row>
    <row r="414" spans="1:27">
      <c r="A414" s="5"/>
      <c r="B414" s="5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</row>
    <row r="415" spans="1:27">
      <c r="A415" s="5"/>
      <c r="B415" s="5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</row>
    <row r="416" spans="1:27">
      <c r="A416" s="5"/>
      <c r="B416" s="5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</row>
    <row r="417" spans="1:27">
      <c r="A417" s="5"/>
      <c r="B417" s="5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</row>
    <row r="418" spans="1:27">
      <c r="A418" s="5"/>
      <c r="B418" s="5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</row>
    <row r="419" spans="1:27">
      <c r="A419" s="5"/>
      <c r="B419" s="5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</row>
    <row r="420" spans="1:27">
      <c r="A420" s="5"/>
      <c r="B420" s="5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</row>
    <row r="421" spans="1:27">
      <c r="A421" s="5"/>
      <c r="B421" s="5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</row>
    <row r="422" spans="1:27">
      <c r="A422" s="5"/>
      <c r="B422" s="5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</row>
    <row r="423" spans="1:27">
      <c r="A423" s="5"/>
      <c r="B423" s="5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</row>
    <row r="424" spans="1:27">
      <c r="A424" s="5"/>
      <c r="B424" s="5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</row>
    <row r="425" spans="1:27">
      <c r="A425" s="5"/>
      <c r="B425" s="5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</row>
    <row r="426" spans="1:27">
      <c r="A426" s="5"/>
      <c r="B426" s="5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</row>
    <row r="427" spans="1:27">
      <c r="A427" s="5"/>
      <c r="B427" s="5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</row>
    <row r="428" spans="1:27">
      <c r="A428" s="5"/>
      <c r="B428" s="5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</row>
    <row r="429" spans="1:27">
      <c r="A429" s="5"/>
      <c r="B429" s="5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</row>
    <row r="430" spans="1:27">
      <c r="A430" s="5"/>
      <c r="B430" s="5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</row>
    <row r="431" spans="1:27">
      <c r="A431" s="5"/>
      <c r="B431" s="5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</row>
    <row r="432" spans="1:27">
      <c r="A432" s="5"/>
      <c r="B432" s="5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</row>
    <row r="433" spans="1:27">
      <c r="A433" s="5"/>
      <c r="B433" s="5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</row>
    <row r="434" spans="1:27">
      <c r="A434" s="5"/>
      <c r="B434" s="5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</row>
    <row r="435" spans="1:27">
      <c r="A435" s="5"/>
      <c r="B435" s="5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</row>
    <row r="436" spans="1:27">
      <c r="A436" s="5"/>
      <c r="B436" s="5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</row>
    <row r="437" spans="1:27">
      <c r="A437" s="5"/>
      <c r="B437" s="5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</row>
    <row r="438" spans="1:27">
      <c r="A438" s="5"/>
      <c r="B438" s="5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</row>
    <row r="439" spans="1:27">
      <c r="A439" s="5"/>
      <c r="B439" s="5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</row>
    <row r="440" spans="1:27">
      <c r="A440" s="5"/>
      <c r="B440" s="5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</row>
    <row r="441" spans="1:27">
      <c r="A441" s="5"/>
      <c r="B441" s="5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</row>
    <row r="442" spans="1:27">
      <c r="A442" s="5"/>
      <c r="B442" s="5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</row>
    <row r="443" spans="1:27">
      <c r="A443" s="5"/>
      <c r="B443" s="5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</row>
    <row r="444" spans="1:27">
      <c r="A444" s="5"/>
      <c r="B444" s="5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</row>
    <row r="445" spans="1:27">
      <c r="A445" s="5"/>
      <c r="B445" s="5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</row>
    <row r="446" spans="1:27">
      <c r="A446" s="5"/>
      <c r="B446" s="5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</row>
    <row r="447" spans="1:27">
      <c r="A447" s="5"/>
      <c r="B447" s="5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</row>
    <row r="448" spans="1:27">
      <c r="A448" s="5"/>
      <c r="B448" s="5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</row>
    <row r="449" spans="1:27">
      <c r="A449" s="5"/>
      <c r="B449" s="5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</row>
    <row r="450" spans="1:27">
      <c r="A450" s="5"/>
      <c r="B450" s="5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</row>
    <row r="451" spans="1:27">
      <c r="A451" s="5"/>
      <c r="B451" s="5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</row>
    <row r="452" spans="1:27">
      <c r="A452" s="5"/>
      <c r="B452" s="5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</row>
    <row r="453" spans="1:27">
      <c r="A453" s="5"/>
      <c r="B453" s="5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</row>
    <row r="454" spans="1:27">
      <c r="A454" s="5"/>
      <c r="B454" s="5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</row>
    <row r="455" spans="1:27">
      <c r="A455" s="5"/>
      <c r="B455" s="5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</row>
    <row r="456" spans="1:27">
      <c r="A456" s="5"/>
      <c r="B456" s="5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</row>
    <row r="457" spans="1:27">
      <c r="A457" s="5"/>
      <c r="B457" s="5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</row>
    <row r="458" spans="1:27">
      <c r="A458" s="5"/>
      <c r="B458" s="5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</row>
    <row r="459" spans="1:27">
      <c r="A459" s="5"/>
      <c r="B459" s="5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</row>
    <row r="460" spans="1:27">
      <c r="A460" s="5"/>
      <c r="B460" s="5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</row>
    <row r="461" spans="1:27">
      <c r="A461" s="5"/>
      <c r="B461" s="5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</row>
    <row r="462" spans="1:27">
      <c r="A462" s="5"/>
      <c r="B462" s="5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</row>
    <row r="463" spans="1:27">
      <c r="A463" s="5"/>
      <c r="B463" s="5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</row>
    <row r="464" spans="1:27">
      <c r="A464" s="5"/>
      <c r="B464" s="5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</row>
    <row r="465" spans="1:27">
      <c r="A465" s="5"/>
      <c r="B465" s="5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</row>
    <row r="466" spans="1:27">
      <c r="A466" s="5"/>
      <c r="B466" s="5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</row>
    <row r="467" spans="1:27">
      <c r="A467" s="5"/>
      <c r="B467" s="5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</row>
    <row r="468" spans="1:27">
      <c r="A468" s="5"/>
      <c r="B468" s="5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</row>
    <row r="469" spans="1:27">
      <c r="A469" s="5"/>
      <c r="B469" s="5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</row>
    <row r="470" spans="1:27">
      <c r="A470" s="5"/>
      <c r="B470" s="5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</row>
    <row r="471" spans="1:27">
      <c r="A471" s="5"/>
      <c r="B471" s="5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</row>
    <row r="472" spans="1:27">
      <c r="A472" s="5"/>
      <c r="B472" s="5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</row>
    <row r="473" spans="1:27">
      <c r="A473" s="5"/>
      <c r="B473" s="5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</row>
    <row r="474" spans="1:27">
      <c r="A474" s="5"/>
      <c r="B474" s="5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</row>
    <row r="475" spans="1:27">
      <c r="A475" s="5"/>
      <c r="B475" s="5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</row>
    <row r="476" spans="1:27">
      <c r="A476" s="5"/>
      <c r="B476" s="5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</row>
    <row r="477" spans="1:27">
      <c r="A477" s="5"/>
      <c r="B477" s="5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</row>
    <row r="478" spans="1:27">
      <c r="A478" s="5"/>
      <c r="B478" s="5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</row>
    <row r="479" spans="1:27">
      <c r="A479" s="5"/>
      <c r="B479" s="5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</row>
    <row r="480" spans="1:27">
      <c r="A480" s="5"/>
      <c r="B480" s="5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</row>
    <row r="481" spans="1:27">
      <c r="A481" s="5"/>
      <c r="B481" s="5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</row>
    <row r="482" spans="1:27">
      <c r="A482" s="5"/>
      <c r="B482" s="5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</row>
    <row r="483" spans="1:27">
      <c r="A483" s="5"/>
      <c r="B483" s="5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</row>
    <row r="484" spans="1:27">
      <c r="A484" s="5"/>
      <c r="B484" s="5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</row>
    <row r="485" spans="1:27">
      <c r="A485" s="5"/>
      <c r="B485" s="5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</row>
    <row r="486" spans="1:27">
      <c r="A486" s="5"/>
      <c r="B486" s="5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</row>
    <row r="487" spans="1:27">
      <c r="A487" s="5"/>
      <c r="B487" s="5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</row>
    <row r="488" spans="1:27">
      <c r="A488" s="5"/>
      <c r="B488" s="5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</row>
    <row r="489" spans="1:27">
      <c r="A489" s="5"/>
      <c r="B489" s="5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</row>
    <row r="490" spans="1:27">
      <c r="A490" s="5"/>
      <c r="B490" s="5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</row>
    <row r="491" spans="1:27">
      <c r="A491" s="5"/>
      <c r="B491" s="5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</row>
    <row r="492" spans="1:27">
      <c r="A492" s="5"/>
      <c r="B492" s="5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</row>
    <row r="493" spans="1:27">
      <c r="A493" s="5"/>
      <c r="B493" s="5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</row>
    <row r="494" spans="1:27">
      <c r="A494" s="5"/>
      <c r="B494" s="5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</row>
    <row r="495" spans="1:27">
      <c r="A495" s="5"/>
      <c r="B495" s="5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</row>
    <row r="496" spans="1:27">
      <c r="A496" s="5"/>
      <c r="B496" s="5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</row>
    <row r="497" spans="1:27">
      <c r="A497" s="5"/>
      <c r="B497" s="5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</row>
    <row r="498" spans="1:27">
      <c r="A498" s="5"/>
      <c r="B498" s="5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</row>
    <row r="499" spans="1:27">
      <c r="A499" s="5"/>
      <c r="B499" s="5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</row>
    <row r="500" spans="1:27">
      <c r="A500" s="5"/>
      <c r="B500" s="5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</row>
    <row r="501" spans="1:27">
      <c r="A501" s="5"/>
      <c r="B501" s="5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</row>
    <row r="502" spans="1:27">
      <c r="A502" s="5"/>
      <c r="B502" s="5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</row>
    <row r="503" spans="1:27">
      <c r="A503" s="5"/>
      <c r="B503" s="5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</row>
    <row r="504" spans="1:27">
      <c r="A504" s="5"/>
      <c r="B504" s="5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</row>
    <row r="505" spans="1:27">
      <c r="A505" s="5"/>
      <c r="B505" s="5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</row>
    <row r="506" spans="1:27">
      <c r="A506" s="5"/>
      <c r="B506" s="5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</row>
    <row r="507" spans="1:27">
      <c r="A507" s="5"/>
      <c r="B507" s="5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</row>
    <row r="508" spans="1:27">
      <c r="A508" s="5"/>
      <c r="B508" s="5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</row>
    <row r="509" spans="1:27">
      <c r="A509" s="5"/>
      <c r="B509" s="5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</row>
    <row r="510" spans="1:27">
      <c r="A510" s="5"/>
      <c r="B510" s="5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</row>
    <row r="511" spans="1:27">
      <c r="A511" s="5"/>
      <c r="B511" s="5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</row>
    <row r="512" spans="1:27">
      <c r="A512" s="5"/>
      <c r="B512" s="5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</row>
    <row r="513" spans="1:27">
      <c r="A513" s="5"/>
      <c r="B513" s="5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</row>
    <row r="514" spans="1:27">
      <c r="A514" s="5"/>
      <c r="B514" s="5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</row>
    <row r="515" spans="1:27">
      <c r="A515" s="5"/>
      <c r="B515" s="5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</row>
    <row r="516" spans="1:27">
      <c r="A516" s="5"/>
      <c r="B516" s="5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</row>
    <row r="517" spans="1:27">
      <c r="A517" s="5"/>
      <c r="B517" s="5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</row>
    <row r="518" spans="1:27">
      <c r="A518" s="5"/>
      <c r="B518" s="5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</row>
    <row r="519" spans="1:27">
      <c r="A519" s="5"/>
      <c r="B519" s="5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</row>
    <row r="520" spans="1:27">
      <c r="A520" s="5"/>
      <c r="B520" s="5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</row>
    <row r="521" spans="1:27">
      <c r="A521" s="5"/>
      <c r="B521" s="5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</row>
    <row r="522" spans="1:27">
      <c r="A522" s="5"/>
      <c r="B522" s="5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</row>
    <row r="523" spans="1:27">
      <c r="A523" s="5"/>
      <c r="B523" s="5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</row>
    <row r="524" spans="1:27">
      <c r="A524" s="5"/>
      <c r="B524" s="5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</row>
    <row r="525" spans="1:27">
      <c r="A525" s="5"/>
      <c r="B525" s="5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</row>
    <row r="526" spans="1:27">
      <c r="A526" s="5"/>
      <c r="B526" s="5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</row>
    <row r="527" spans="1:27">
      <c r="A527" s="5"/>
      <c r="B527" s="5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</row>
    <row r="528" spans="1:27">
      <c r="A528" s="5"/>
      <c r="B528" s="5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</row>
    <row r="529" spans="1:27">
      <c r="A529" s="5"/>
      <c r="B529" s="5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</row>
    <row r="530" spans="1:27">
      <c r="A530" s="5"/>
      <c r="B530" s="5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</row>
    <row r="531" spans="1:27">
      <c r="A531" s="5"/>
      <c r="B531" s="5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</row>
    <row r="532" spans="1:27">
      <c r="A532" s="5"/>
      <c r="B532" s="5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</row>
    <row r="533" spans="1:27">
      <c r="A533" s="5"/>
      <c r="B533" s="5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</row>
    <row r="534" spans="1:27">
      <c r="A534" s="5"/>
      <c r="B534" s="5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</row>
    <row r="535" spans="1:27">
      <c r="A535" s="5"/>
      <c r="B535" s="5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</row>
    <row r="536" spans="1:27">
      <c r="A536" s="5"/>
      <c r="B536" s="5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</row>
    <row r="537" spans="1:27">
      <c r="A537" s="5"/>
      <c r="B537" s="5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</row>
    <row r="538" spans="1:27">
      <c r="A538" s="5"/>
      <c r="B538" s="5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</row>
    <row r="539" spans="1:27">
      <c r="A539" s="5"/>
      <c r="B539" s="5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</row>
    <row r="540" spans="1:27">
      <c r="A540" s="5"/>
      <c r="B540" s="5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</row>
    <row r="541" spans="1:27">
      <c r="A541" s="5"/>
      <c r="B541" s="5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</row>
    <row r="542" spans="1:27">
      <c r="A542" s="5"/>
      <c r="B542" s="5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</row>
    <row r="543" spans="1:27">
      <c r="A543" s="5"/>
      <c r="B543" s="5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</row>
    <row r="544" spans="1:27">
      <c r="A544" s="5"/>
      <c r="B544" s="5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</row>
    <row r="545" spans="1:27">
      <c r="A545" s="5"/>
      <c r="B545" s="5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</row>
    <row r="546" spans="1:27">
      <c r="A546" s="5"/>
      <c r="B546" s="5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</row>
    <row r="547" spans="1:27">
      <c r="A547" s="5"/>
      <c r="B547" s="5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</row>
    <row r="548" spans="1:27">
      <c r="A548" s="5"/>
      <c r="B548" s="5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</row>
    <row r="549" spans="1:27">
      <c r="A549" s="5"/>
      <c r="B549" s="5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</row>
    <row r="550" spans="1:27">
      <c r="A550" s="5"/>
      <c r="B550" s="5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</row>
    <row r="551" spans="1:27">
      <c r="A551" s="5"/>
      <c r="B551" s="5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</row>
    <row r="552" spans="1:27">
      <c r="A552" s="5"/>
      <c r="B552" s="5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</row>
    <row r="553" spans="1:27">
      <c r="A553" s="5"/>
      <c r="B553" s="5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</row>
    <row r="554" spans="1:27">
      <c r="A554" s="5"/>
      <c r="B554" s="5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</row>
    <row r="555" spans="1:27">
      <c r="A555" s="5"/>
      <c r="B555" s="5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</row>
    <row r="556" spans="1:27">
      <c r="A556" s="5"/>
      <c r="B556" s="5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</row>
    <row r="557" spans="1:27">
      <c r="A557" s="5"/>
      <c r="B557" s="5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</row>
    <row r="558" spans="1:27">
      <c r="A558" s="5"/>
      <c r="B558" s="5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</row>
    <row r="559" spans="1:27">
      <c r="A559" s="5"/>
      <c r="B559" s="5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</row>
    <row r="560" spans="1:27">
      <c r="A560" s="5"/>
      <c r="B560" s="5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</row>
    <row r="561" spans="1:27">
      <c r="A561" s="5"/>
      <c r="B561" s="5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</row>
    <row r="562" spans="1:27">
      <c r="A562" s="5"/>
      <c r="B562" s="5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</row>
    <row r="563" spans="1:27">
      <c r="A563" s="5"/>
      <c r="B563" s="5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</row>
    <row r="564" spans="1:27">
      <c r="A564" s="5"/>
      <c r="B564" s="5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</row>
    <row r="565" spans="1:27">
      <c r="A565" s="5"/>
      <c r="B565" s="5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</row>
    <row r="566" spans="1:27">
      <c r="A566" s="5"/>
      <c r="B566" s="5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</row>
    <row r="567" spans="1:27">
      <c r="A567" s="5"/>
      <c r="B567" s="5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</row>
    <row r="568" spans="1:27">
      <c r="A568" s="5"/>
      <c r="B568" s="5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</row>
    <row r="569" spans="1:27">
      <c r="A569" s="5"/>
      <c r="B569" s="5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</row>
    <row r="570" spans="1:27">
      <c r="A570" s="5"/>
      <c r="B570" s="5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</row>
    <row r="571" spans="1:27">
      <c r="A571" s="5"/>
      <c r="B571" s="5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</row>
    <row r="572" spans="1:27">
      <c r="A572" s="5"/>
      <c r="B572" s="5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</row>
    <row r="573" spans="1:27">
      <c r="A573" s="5"/>
      <c r="B573" s="5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</row>
    <row r="574" spans="1:27">
      <c r="A574" s="5"/>
      <c r="B574" s="5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</row>
    <row r="575" spans="1:27">
      <c r="A575" s="5"/>
      <c r="B575" s="5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</row>
    <row r="576" spans="1:27">
      <c r="A576" s="5"/>
      <c r="B576" s="5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</row>
    <row r="577" spans="1:27">
      <c r="A577" s="5"/>
      <c r="B577" s="5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</row>
    <row r="578" spans="1:27">
      <c r="A578" s="5"/>
      <c r="B578" s="5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</row>
    <row r="579" spans="1:27">
      <c r="A579" s="5"/>
      <c r="B579" s="5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</row>
    <row r="580" spans="1:27">
      <c r="A580" s="5"/>
      <c r="B580" s="5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</row>
    <row r="581" spans="1:27">
      <c r="A581" s="5"/>
      <c r="B581" s="5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</row>
    <row r="582" spans="1:27">
      <c r="A582" s="5"/>
      <c r="B582" s="5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</row>
    <row r="583" spans="1:27">
      <c r="A583" s="5"/>
      <c r="B583" s="5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</row>
    <row r="584" spans="1:27">
      <c r="A584" s="5"/>
      <c r="B584" s="5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</row>
    <row r="585" spans="1:27">
      <c r="A585" s="5"/>
      <c r="B585" s="5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</row>
    <row r="586" spans="1:27">
      <c r="A586" s="5"/>
      <c r="B586" s="5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</row>
    <row r="587" spans="1:27">
      <c r="A587" s="5"/>
      <c r="B587" s="5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</row>
    <row r="588" spans="1:27">
      <c r="A588" s="5"/>
      <c r="B588" s="5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</row>
    <row r="589" spans="1:27">
      <c r="A589" s="5"/>
      <c r="B589" s="5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</row>
    <row r="590" spans="1:27">
      <c r="A590" s="5"/>
      <c r="B590" s="5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</row>
    <row r="591" spans="1:27">
      <c r="A591" s="5"/>
      <c r="B591" s="5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</row>
    <row r="592" spans="1:27">
      <c r="A592" s="5"/>
      <c r="B592" s="5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</row>
    <row r="593" spans="1:27">
      <c r="A593" s="5"/>
      <c r="B593" s="5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</row>
    <row r="594" spans="1:27">
      <c r="A594" s="5"/>
      <c r="B594" s="5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</row>
    <row r="595" spans="1:27">
      <c r="A595" s="5"/>
      <c r="B595" s="5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</row>
    <row r="596" spans="1:27">
      <c r="A596" s="5"/>
      <c r="B596" s="5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</row>
    <row r="597" spans="1:27">
      <c r="A597" s="5"/>
      <c r="B597" s="5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</row>
    <row r="598" spans="1:27">
      <c r="A598" s="5"/>
      <c r="B598" s="5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</row>
    <row r="599" spans="1:27">
      <c r="A599" s="5"/>
      <c r="B599" s="5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</row>
    <row r="600" spans="1:27">
      <c r="A600" s="5"/>
      <c r="B600" s="5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</row>
    <row r="601" spans="1:27">
      <c r="A601" s="5"/>
      <c r="B601" s="5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</row>
    <row r="602" spans="1:27">
      <c r="A602" s="5"/>
      <c r="B602" s="5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</row>
    <row r="603" spans="1:27">
      <c r="A603" s="5"/>
      <c r="B603" s="5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</row>
    <row r="604" spans="1:27">
      <c r="A604" s="5"/>
      <c r="B604" s="5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</row>
    <row r="605" spans="1:27">
      <c r="A605" s="5"/>
      <c r="B605" s="5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</row>
    <row r="606" spans="1:27">
      <c r="A606" s="5"/>
      <c r="B606" s="5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</row>
    <row r="607" spans="1:27">
      <c r="A607" s="5"/>
      <c r="B607" s="5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</row>
    <row r="608" spans="1:27">
      <c r="A608" s="5"/>
      <c r="B608" s="5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</row>
    <row r="609" spans="1:27">
      <c r="A609" s="5"/>
      <c r="B609" s="5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</row>
    <row r="610" spans="1:27">
      <c r="A610" s="5"/>
      <c r="B610" s="5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</row>
    <row r="611" spans="1:27">
      <c r="A611" s="5"/>
      <c r="B611" s="5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</row>
    <row r="612" spans="1:27">
      <c r="A612" s="5"/>
      <c r="B612" s="5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</row>
    <row r="613" spans="1:27">
      <c r="A613" s="5"/>
      <c r="B613" s="5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</row>
    <row r="614" spans="1:27">
      <c r="A614" s="5"/>
      <c r="B614" s="5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</row>
    <row r="615" spans="1:27">
      <c r="A615" s="5"/>
      <c r="B615" s="5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</row>
    <row r="616" spans="1:27">
      <c r="A616" s="5"/>
      <c r="B616" s="5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</row>
    <row r="617" spans="1:27">
      <c r="A617" s="5"/>
      <c r="B617" s="5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</row>
    <row r="618" spans="1:27">
      <c r="A618" s="5"/>
      <c r="B618" s="5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</row>
    <row r="619" spans="1:27">
      <c r="A619" s="5"/>
      <c r="B619" s="5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</row>
    <row r="620" spans="1:27">
      <c r="A620" s="5"/>
      <c r="B620" s="5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</row>
    <row r="621" spans="1:27">
      <c r="A621" s="5"/>
      <c r="B621" s="5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</row>
    <row r="622" spans="1:27">
      <c r="A622" s="5"/>
      <c r="B622" s="5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</row>
    <row r="623" spans="1:27">
      <c r="A623" s="5"/>
      <c r="B623" s="5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</row>
    <row r="624" spans="1:27">
      <c r="A624" s="5"/>
      <c r="B624" s="5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</row>
    <row r="625" spans="1:27">
      <c r="A625" s="5"/>
      <c r="B625" s="5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</row>
    <row r="626" spans="1:27">
      <c r="A626" s="5"/>
      <c r="B626" s="5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</row>
    <row r="627" spans="1:27">
      <c r="A627" s="5"/>
      <c r="B627" s="5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</row>
    <row r="628" spans="1:27">
      <c r="A628" s="5"/>
      <c r="B628" s="5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</row>
    <row r="629" spans="1:27">
      <c r="A629" s="5"/>
      <c r="B629" s="5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</row>
    <row r="630" spans="1:27">
      <c r="A630" s="5"/>
      <c r="B630" s="5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</row>
    <row r="631" spans="1:27">
      <c r="A631" s="5"/>
      <c r="B631" s="5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</row>
    <row r="632" spans="1:27">
      <c r="A632" s="5"/>
      <c r="B632" s="5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</row>
    <row r="633" spans="1:27">
      <c r="A633" s="5"/>
      <c r="B633" s="5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</row>
    <row r="634" spans="1:27">
      <c r="A634" s="5"/>
      <c r="B634" s="5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</row>
    <row r="635" spans="1:27">
      <c r="A635" s="5"/>
      <c r="B635" s="5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</row>
    <row r="636" spans="1:27">
      <c r="A636" s="5"/>
      <c r="B636" s="5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</row>
    <row r="637" spans="1:27">
      <c r="A637" s="5"/>
      <c r="B637" s="5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</row>
    <row r="638" spans="1:27">
      <c r="A638" s="5"/>
      <c r="B638" s="5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</row>
    <row r="639" spans="1:27">
      <c r="A639" s="5"/>
      <c r="B639" s="5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</row>
    <row r="640" spans="1:27">
      <c r="A640" s="5"/>
      <c r="B640" s="5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</row>
    <row r="641" spans="1:27">
      <c r="A641" s="5"/>
      <c r="B641" s="5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</row>
    <row r="642" spans="1:27">
      <c r="A642" s="5"/>
      <c r="B642" s="5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</row>
    <row r="643" spans="1:27">
      <c r="A643" s="5"/>
      <c r="B643" s="5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</row>
    <row r="644" spans="1:27">
      <c r="A644" s="5"/>
      <c r="B644" s="5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</row>
    <row r="645" spans="1:27">
      <c r="A645" s="5"/>
      <c r="B645" s="5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</row>
    <row r="646" spans="1:27">
      <c r="A646" s="5"/>
      <c r="B646" s="5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</row>
    <row r="647" spans="1:27">
      <c r="A647" s="5"/>
      <c r="B647" s="5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</row>
    <row r="648" spans="1:27">
      <c r="A648" s="5"/>
      <c r="B648" s="5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</row>
    <row r="649" spans="1:27">
      <c r="A649" s="5"/>
      <c r="B649" s="5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</row>
    <row r="650" spans="1:27">
      <c r="A650" s="5"/>
      <c r="B650" s="5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</row>
    <row r="651" spans="1:27">
      <c r="A651" s="5"/>
      <c r="B651" s="5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</row>
    <row r="652" spans="1:27">
      <c r="A652" s="5"/>
      <c r="B652" s="5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</row>
    <row r="653" spans="1:27">
      <c r="A653" s="5"/>
      <c r="B653" s="5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</row>
    <row r="654" spans="1:27">
      <c r="A654" s="5"/>
      <c r="B654" s="5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</row>
    <row r="655" spans="1:27">
      <c r="A655" s="5"/>
      <c r="B655" s="5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</row>
    <row r="656" spans="1:27">
      <c r="A656" s="5"/>
      <c r="B656" s="5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</row>
    <row r="657" spans="1:27">
      <c r="A657" s="5"/>
      <c r="B657" s="5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</row>
    <row r="658" spans="1:27">
      <c r="A658" s="5"/>
      <c r="B658" s="5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</row>
    <row r="659" spans="1:27">
      <c r="A659" s="5"/>
      <c r="B659" s="5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</row>
    <row r="660" spans="1:27">
      <c r="A660" s="5"/>
      <c r="B660" s="5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</row>
    <row r="661" spans="1:27">
      <c r="A661" s="5"/>
      <c r="B661" s="5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</row>
    <row r="662" spans="1:27">
      <c r="A662" s="5"/>
      <c r="B662" s="5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</row>
    <row r="663" spans="1:27">
      <c r="A663" s="5"/>
      <c r="B663" s="5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</row>
    <row r="664" spans="1:27">
      <c r="A664" s="5"/>
      <c r="B664" s="5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</row>
    <row r="665" spans="1:27">
      <c r="A665" s="5"/>
      <c r="B665" s="5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</row>
    <row r="666" spans="1:27">
      <c r="A666" s="5"/>
      <c r="B666" s="5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</row>
    <row r="667" spans="1:27">
      <c r="A667" s="5"/>
      <c r="B667" s="5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</row>
    <row r="668" spans="1:27">
      <c r="A668" s="5"/>
      <c r="B668" s="5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</row>
    <row r="669" spans="1:27">
      <c r="A669" s="5"/>
      <c r="B669" s="5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</row>
    <row r="670" spans="1:27">
      <c r="A670" s="5"/>
      <c r="B670" s="5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</row>
    <row r="671" spans="1:27">
      <c r="A671" s="5"/>
      <c r="B671" s="5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</row>
    <row r="672" spans="1:27">
      <c r="A672" s="5"/>
      <c r="B672" s="5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</row>
    <row r="673" spans="1:27">
      <c r="A673" s="5"/>
      <c r="B673" s="5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</row>
    <row r="674" spans="1:27">
      <c r="A674" s="5"/>
      <c r="B674" s="5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</row>
    <row r="675" spans="1:27">
      <c r="A675" s="5"/>
      <c r="B675" s="5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</row>
    <row r="676" spans="1:27">
      <c r="A676" s="5"/>
      <c r="B676" s="5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</row>
    <row r="677" spans="1:27">
      <c r="A677" s="5"/>
      <c r="B677" s="5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</row>
    <row r="678" spans="1:27">
      <c r="A678" s="5"/>
      <c r="B678" s="5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</row>
    <row r="679" spans="1:27">
      <c r="A679" s="5"/>
      <c r="B679" s="5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</row>
    <row r="680" spans="1:27">
      <c r="A680" s="5"/>
      <c r="B680" s="5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</row>
    <row r="681" spans="1:27">
      <c r="A681" s="5"/>
      <c r="B681" s="5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</row>
    <row r="682" spans="1:27">
      <c r="A682" s="5"/>
      <c r="B682" s="5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</row>
    <row r="683" spans="1:27">
      <c r="A683" s="5"/>
      <c r="B683" s="5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</row>
    <row r="684" spans="1:27">
      <c r="A684" s="5"/>
      <c r="B684" s="5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</row>
    <row r="685" spans="1:27">
      <c r="A685" s="5"/>
      <c r="B685" s="5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</row>
    <row r="686" spans="1:27">
      <c r="A686" s="5"/>
      <c r="B686" s="5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</row>
    <row r="687" spans="1:27">
      <c r="A687" s="5"/>
      <c r="B687" s="5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</row>
    <row r="688" spans="1:27">
      <c r="A688" s="5"/>
      <c r="B688" s="5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</row>
    <row r="689" spans="1:27">
      <c r="A689" s="5"/>
      <c r="B689" s="5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</row>
    <row r="690" spans="1:27">
      <c r="A690" s="5"/>
      <c r="B690" s="5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</row>
    <row r="691" spans="1:27">
      <c r="A691" s="5"/>
      <c r="B691" s="5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</row>
    <row r="692" spans="1:27">
      <c r="A692" s="5"/>
      <c r="B692" s="5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</row>
    <row r="693" spans="1:27">
      <c r="A693" s="5"/>
      <c r="B693" s="5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</row>
    <row r="694" spans="1:27">
      <c r="A694" s="5"/>
      <c r="B694" s="5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</row>
    <row r="695" spans="1:27">
      <c r="A695" s="5"/>
      <c r="B695" s="5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</row>
    <row r="696" spans="1:27">
      <c r="A696" s="5"/>
      <c r="B696" s="5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</row>
    <row r="697" spans="1:27">
      <c r="A697" s="5"/>
      <c r="B697" s="5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</row>
    <row r="698" spans="1:27">
      <c r="A698" s="5"/>
      <c r="B698" s="5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</row>
    <row r="699" spans="1:27">
      <c r="A699" s="5"/>
      <c r="B699" s="5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</row>
    <row r="700" spans="1:27">
      <c r="A700" s="5"/>
      <c r="B700" s="5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</row>
    <row r="701" spans="1:27">
      <c r="A701" s="5"/>
      <c r="B701" s="5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</row>
    <row r="702" spans="1:27">
      <c r="A702" s="5"/>
      <c r="B702" s="5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</row>
    <row r="703" spans="1:27">
      <c r="A703" s="5"/>
      <c r="B703" s="5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</row>
    <row r="704" spans="1:27">
      <c r="A704" s="5"/>
      <c r="B704" s="5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</row>
    <row r="705" spans="1:27">
      <c r="A705" s="5"/>
      <c r="B705" s="5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</row>
    <row r="706" spans="1:27">
      <c r="A706" s="5"/>
      <c r="B706" s="5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</row>
    <row r="707" spans="1:27">
      <c r="A707" s="5"/>
      <c r="B707" s="5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</row>
    <row r="708" spans="1:27">
      <c r="A708" s="5"/>
      <c r="B708" s="5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</row>
    <row r="709" spans="1:27">
      <c r="A709" s="5"/>
      <c r="B709" s="5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</row>
    <row r="710" spans="1:27">
      <c r="A710" s="5"/>
      <c r="B710" s="5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</row>
    <row r="711" spans="1:27">
      <c r="A711" s="5"/>
      <c r="B711" s="5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</row>
    <row r="712" spans="1:27">
      <c r="A712" s="5"/>
      <c r="B712" s="5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</row>
    <row r="713" spans="1:27">
      <c r="A713" s="5"/>
      <c r="B713" s="5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</row>
    <row r="714" spans="1:27">
      <c r="A714" s="5"/>
      <c r="B714" s="5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</row>
    <row r="715" spans="1:27">
      <c r="A715" s="5"/>
      <c r="B715" s="5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</row>
    <row r="716" spans="1:27">
      <c r="A716" s="5"/>
      <c r="B716" s="5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</row>
    <row r="717" spans="1:27">
      <c r="A717" s="5"/>
      <c r="B717" s="5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</row>
    <row r="718" spans="1:27">
      <c r="A718" s="5"/>
      <c r="B718" s="5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</row>
    <row r="719" spans="1:27">
      <c r="A719" s="5"/>
      <c r="B719" s="5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</row>
    <row r="720" spans="1:27">
      <c r="A720" s="5"/>
      <c r="B720" s="5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</row>
    <row r="721" spans="1:27">
      <c r="A721" s="5"/>
      <c r="B721" s="5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</row>
    <row r="722" spans="1:27">
      <c r="A722" s="5"/>
      <c r="B722" s="5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</row>
    <row r="723" spans="1:27">
      <c r="A723" s="5"/>
      <c r="B723" s="5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</row>
    <row r="724" spans="1:27">
      <c r="A724" s="5"/>
      <c r="B724" s="5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</row>
    <row r="725" spans="1:27">
      <c r="A725" s="5"/>
      <c r="B725" s="5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</row>
    <row r="726" spans="1:27">
      <c r="A726" s="5"/>
      <c r="B726" s="5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</row>
    <row r="727" spans="1:27">
      <c r="A727" s="5"/>
      <c r="B727" s="5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</row>
    <row r="728" spans="1:27">
      <c r="A728" s="5"/>
      <c r="B728" s="5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</row>
    <row r="729" spans="1:27">
      <c r="A729" s="5"/>
      <c r="B729" s="5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</row>
    <row r="730" spans="1:27">
      <c r="A730" s="5"/>
      <c r="B730" s="5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</row>
    <row r="731" spans="1:27">
      <c r="A731" s="5"/>
      <c r="B731" s="5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</row>
    <row r="732" spans="1:27">
      <c r="A732" s="5"/>
      <c r="B732" s="5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</row>
    <row r="733" spans="1:27">
      <c r="A733" s="5"/>
      <c r="B733" s="5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</row>
    <row r="734" spans="1:27">
      <c r="A734" s="5"/>
      <c r="B734" s="5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</row>
    <row r="735" spans="1:27">
      <c r="A735" s="5"/>
      <c r="B735" s="5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</row>
    <row r="736" spans="1:27">
      <c r="A736" s="5"/>
      <c r="B736" s="5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</row>
    <row r="737" spans="1:27">
      <c r="A737" s="5"/>
      <c r="B737" s="5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</row>
    <row r="738" spans="1:27">
      <c r="A738" s="5"/>
      <c r="B738" s="5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</row>
    <row r="739" spans="1:27">
      <c r="A739" s="5"/>
      <c r="B739" s="5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</row>
    <row r="740" spans="1:27">
      <c r="A740" s="5"/>
      <c r="B740" s="5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</row>
    <row r="741" spans="1:27">
      <c r="A741" s="5"/>
      <c r="B741" s="5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</row>
    <row r="742" spans="1:27">
      <c r="A742" s="5"/>
      <c r="B742" s="5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</row>
    <row r="743" spans="1:27">
      <c r="A743" s="5"/>
      <c r="B743" s="5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</row>
    <row r="744" spans="1:27">
      <c r="A744" s="5"/>
      <c r="B744" s="5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</row>
    <row r="745" spans="1:27">
      <c r="A745" s="5"/>
      <c r="B745" s="5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</row>
    <row r="746" spans="1:27">
      <c r="A746" s="5"/>
      <c r="B746" s="5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</row>
    <row r="747" spans="1:27">
      <c r="A747" s="5"/>
      <c r="B747" s="5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</row>
    <row r="748" spans="1:27">
      <c r="A748" s="5"/>
      <c r="B748" s="5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</row>
    <row r="749" spans="1:27">
      <c r="A749" s="5"/>
      <c r="B749" s="5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</row>
    <row r="750" spans="1:27">
      <c r="A750" s="5"/>
      <c r="B750" s="5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</row>
    <row r="751" spans="1:27">
      <c r="A751" s="5"/>
      <c r="B751" s="5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</row>
    <row r="752" spans="1:27">
      <c r="A752" s="5"/>
      <c r="B752" s="5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</row>
    <row r="753" spans="1:27">
      <c r="A753" s="5"/>
      <c r="B753" s="5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</row>
    <row r="754" spans="1:27">
      <c r="A754" s="5"/>
      <c r="B754" s="5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</row>
    <row r="755" spans="1:27">
      <c r="A755" s="5"/>
      <c r="B755" s="5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</row>
    <row r="756" spans="1:27">
      <c r="A756" s="5"/>
      <c r="B756" s="5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</row>
    <row r="757" spans="1:27">
      <c r="A757" s="5"/>
      <c r="B757" s="5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</row>
    <row r="758" spans="1:27">
      <c r="A758" s="5"/>
      <c r="B758" s="5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</row>
    <row r="759" spans="1:27">
      <c r="A759" s="5"/>
      <c r="B759" s="5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</row>
    <row r="760" spans="1:27">
      <c r="A760" s="5"/>
      <c r="B760" s="5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</row>
    <row r="761" spans="1:27">
      <c r="A761" s="5"/>
      <c r="B761" s="5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</row>
    <row r="762" spans="1:27">
      <c r="A762" s="5"/>
      <c r="B762" s="5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</row>
    <row r="763" spans="1:27">
      <c r="A763" s="5"/>
      <c r="B763" s="5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</row>
    <row r="764" spans="1:27">
      <c r="A764" s="5"/>
      <c r="B764" s="5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</row>
    <row r="765" spans="1:27">
      <c r="A765" s="5"/>
      <c r="B765" s="5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</row>
    <row r="766" spans="1:27">
      <c r="A766" s="5"/>
      <c r="B766" s="5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</row>
    <row r="767" spans="1:27">
      <c r="A767" s="5"/>
      <c r="B767" s="5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</row>
    <row r="768" spans="1:27">
      <c r="A768" s="5"/>
      <c r="B768" s="5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</row>
    <row r="769" spans="1:27">
      <c r="A769" s="5"/>
      <c r="B769" s="5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</row>
    <row r="770" spans="1:27">
      <c r="A770" s="5"/>
      <c r="B770" s="5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</row>
    <row r="771" spans="1:27">
      <c r="A771" s="5"/>
      <c r="B771" s="5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</row>
    <row r="772" spans="1:27">
      <c r="A772" s="5"/>
      <c r="B772" s="5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</row>
    <row r="773" spans="1:27">
      <c r="A773" s="5"/>
      <c r="B773" s="5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</row>
    <row r="774" spans="1:27">
      <c r="A774" s="5"/>
      <c r="B774" s="5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</row>
    <row r="775" spans="1:27">
      <c r="A775" s="5"/>
      <c r="B775" s="5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</row>
    <row r="776" spans="1:27">
      <c r="A776" s="5"/>
      <c r="B776" s="5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</row>
    <row r="777" spans="1:27">
      <c r="A777" s="5"/>
      <c r="B777" s="5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</row>
    <row r="778" spans="1:27">
      <c r="A778" s="5"/>
      <c r="B778" s="5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</row>
    <row r="779" spans="1:27">
      <c r="A779" s="5"/>
      <c r="B779" s="5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</row>
    <row r="780" spans="1:27">
      <c r="A780" s="5"/>
      <c r="B780" s="5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</row>
    <row r="781" spans="1:27">
      <c r="A781" s="5"/>
      <c r="B781" s="5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</row>
    <row r="782" spans="1:27">
      <c r="A782" s="5"/>
      <c r="B782" s="5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</row>
    <row r="783" spans="1:27">
      <c r="A783" s="5"/>
      <c r="B783" s="5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</row>
    <row r="784" spans="1:27">
      <c r="A784" s="5"/>
      <c r="B784" s="5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</row>
    <row r="785" spans="1:27">
      <c r="A785" s="5"/>
      <c r="B785" s="5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</row>
    <row r="786" spans="1:27">
      <c r="A786" s="5"/>
      <c r="B786" s="5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</row>
    <row r="787" spans="1:27">
      <c r="A787" s="5"/>
      <c r="B787" s="5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</row>
    <row r="788" spans="1:27">
      <c r="A788" s="5"/>
      <c r="B788" s="5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</row>
    <row r="789" spans="1:27">
      <c r="A789" s="5"/>
      <c r="B789" s="5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</row>
    <row r="790" spans="1:27">
      <c r="A790" s="5"/>
      <c r="B790" s="5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</row>
    <row r="791" spans="1:27">
      <c r="A791" s="5"/>
      <c r="B791" s="5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</row>
    <row r="792" spans="1:27">
      <c r="A792" s="5"/>
      <c r="B792" s="5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</row>
    <row r="793" spans="1:27">
      <c r="A793" s="5"/>
      <c r="B793" s="5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</row>
    <row r="794" spans="1:27">
      <c r="A794" s="5"/>
      <c r="B794" s="5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</row>
    <row r="795" spans="1:27">
      <c r="A795" s="5"/>
      <c r="B795" s="5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</row>
    <row r="796" spans="1:27">
      <c r="A796" s="5"/>
      <c r="B796" s="5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</row>
    <row r="797" spans="1:27">
      <c r="A797" s="5"/>
      <c r="B797" s="5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</row>
    <row r="798" spans="1:27">
      <c r="A798" s="5"/>
      <c r="B798" s="5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</row>
    <row r="799" spans="1:27">
      <c r="A799" s="5"/>
      <c r="B799" s="5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</row>
    <row r="800" spans="1:27">
      <c r="A800" s="5"/>
      <c r="B800" s="5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</row>
    <row r="801" spans="1:27">
      <c r="A801" s="5"/>
      <c r="B801" s="5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</row>
    <row r="802" spans="1:27">
      <c r="A802" s="5"/>
      <c r="B802" s="5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</row>
    <row r="803" spans="1:27">
      <c r="A803" s="5"/>
      <c r="B803" s="5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</row>
    <row r="804" spans="1:27">
      <c r="A804" s="5"/>
      <c r="B804" s="5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</row>
    <row r="805" spans="1:27">
      <c r="A805" s="5"/>
      <c r="B805" s="5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</row>
    <row r="806" spans="1:27">
      <c r="A806" s="5"/>
      <c r="B806" s="5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</row>
    <row r="807" spans="1:27">
      <c r="A807" s="5"/>
      <c r="B807" s="5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</row>
    <row r="808" spans="1:27">
      <c r="A808" s="5"/>
      <c r="B808" s="5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</row>
    <row r="809" spans="1:27">
      <c r="A809" s="5"/>
      <c r="B809" s="5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</row>
    <row r="810" spans="1:27">
      <c r="A810" s="5"/>
      <c r="B810" s="5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</row>
    <row r="811" spans="1:27">
      <c r="A811" s="5"/>
      <c r="B811" s="5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</row>
    <row r="812" spans="1:27">
      <c r="A812" s="5"/>
      <c r="B812" s="5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</row>
    <row r="813" spans="1:27">
      <c r="A813" s="5"/>
      <c r="B813" s="5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</row>
    <row r="814" spans="1:27">
      <c r="A814" s="5"/>
      <c r="B814" s="5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</row>
    <row r="815" spans="1:27">
      <c r="A815" s="5"/>
      <c r="B815" s="5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</row>
    <row r="816" spans="1:27">
      <c r="A816" s="5"/>
      <c r="B816" s="5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</row>
    <row r="817" spans="1:27">
      <c r="A817" s="5"/>
      <c r="B817" s="5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</row>
    <row r="818" spans="1:27">
      <c r="A818" s="5"/>
      <c r="B818" s="5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</row>
    <row r="819" spans="1:27">
      <c r="A819" s="5"/>
      <c r="B819" s="5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</row>
    <row r="820" spans="1:27">
      <c r="A820" s="5"/>
      <c r="B820" s="5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</row>
    <row r="821" spans="1:27">
      <c r="A821" s="5"/>
      <c r="B821" s="5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</row>
    <row r="822" spans="1:27">
      <c r="A822" s="5"/>
      <c r="B822" s="5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</row>
    <row r="823" spans="1:27">
      <c r="A823" s="5"/>
      <c r="B823" s="5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</row>
    <row r="824" spans="1:27">
      <c r="A824" s="5"/>
      <c r="B824" s="5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</row>
    <row r="825" spans="1:27">
      <c r="A825" s="5"/>
      <c r="B825" s="5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</row>
    <row r="826" spans="1:27">
      <c r="A826" s="5"/>
      <c r="B826" s="5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</row>
    <row r="827" spans="1:27">
      <c r="A827" s="5"/>
      <c r="B827" s="5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</row>
    <row r="828" spans="1:27">
      <c r="A828" s="5"/>
      <c r="B828" s="5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</row>
    <row r="829" spans="1:27">
      <c r="A829" s="5"/>
      <c r="B829" s="5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</row>
    <row r="830" spans="1:27">
      <c r="A830" s="5"/>
      <c r="B830" s="5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</row>
    <row r="831" spans="1:27">
      <c r="A831" s="5"/>
      <c r="B831" s="5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</row>
    <row r="832" spans="1:27">
      <c r="A832" s="5"/>
      <c r="B832" s="5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</row>
    <row r="833" spans="1:27">
      <c r="A833" s="5"/>
      <c r="B833" s="5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</row>
    <row r="834" spans="1:27">
      <c r="A834" s="5"/>
      <c r="B834" s="5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</row>
    <row r="835" spans="1:27">
      <c r="A835" s="5"/>
      <c r="B835" s="5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</row>
    <row r="836" spans="1:27">
      <c r="A836" s="5"/>
      <c r="B836" s="5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</row>
    <row r="837" spans="1:27">
      <c r="A837" s="5"/>
      <c r="B837" s="5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</row>
    <row r="838" spans="1:27">
      <c r="A838" s="5"/>
      <c r="B838" s="5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</row>
    <row r="839" spans="1:27">
      <c r="A839" s="5"/>
      <c r="B839" s="5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</row>
    <row r="840" spans="1:27">
      <c r="A840" s="5"/>
      <c r="B840" s="5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</row>
    <row r="841" spans="1:27">
      <c r="A841" s="5"/>
      <c r="B841" s="5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</row>
    <row r="842" spans="1:27">
      <c r="A842" s="5"/>
      <c r="B842" s="5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</row>
    <row r="843" spans="1:27">
      <c r="A843" s="5"/>
      <c r="B843" s="5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</row>
    <row r="844" spans="1:27">
      <c r="A844" s="5"/>
      <c r="B844" s="5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</row>
    <row r="845" spans="1:27">
      <c r="A845" s="5"/>
      <c r="B845" s="5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</row>
    <row r="846" spans="1:27">
      <c r="A846" s="5"/>
      <c r="B846" s="5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</row>
    <row r="847" spans="1:27">
      <c r="A847" s="5"/>
      <c r="B847" s="5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</row>
    <row r="848" spans="1:27">
      <c r="A848" s="5"/>
      <c r="B848" s="5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</row>
    <row r="849" spans="1:27">
      <c r="A849" s="5"/>
      <c r="B849" s="5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</row>
    <row r="850" spans="1:27">
      <c r="A850" s="5"/>
      <c r="B850" s="5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</row>
    <row r="851" spans="1:27">
      <c r="A851" s="5"/>
      <c r="B851" s="5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</row>
    <row r="852" spans="1:27">
      <c r="A852" s="5"/>
      <c r="B852" s="5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</row>
    <row r="853" spans="1:27">
      <c r="A853" s="5"/>
      <c r="B853" s="5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</row>
    <row r="854" spans="1:27">
      <c r="A854" s="5"/>
      <c r="B854" s="5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</row>
    <row r="855" spans="1:27">
      <c r="A855" s="5"/>
      <c r="B855" s="5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</row>
    <row r="856" spans="1:27">
      <c r="A856" s="5"/>
      <c r="B856" s="5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</row>
    <row r="857" spans="1:27">
      <c r="A857" s="5"/>
      <c r="B857" s="5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</row>
    <row r="858" spans="1:27">
      <c r="A858" s="5"/>
      <c r="B858" s="5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</row>
    <row r="859" spans="1:27">
      <c r="A859" s="5"/>
      <c r="B859" s="5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</row>
    <row r="860" spans="1:27">
      <c r="A860" s="5"/>
      <c r="B860" s="5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</row>
    <row r="861" spans="1:27">
      <c r="A861" s="5"/>
      <c r="B861" s="5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</row>
    <row r="862" spans="1:27">
      <c r="A862" s="5"/>
      <c r="B862" s="5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</row>
    <row r="863" spans="1:27">
      <c r="A863" s="5"/>
      <c r="B863" s="5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</row>
    <row r="864" spans="1:27">
      <c r="A864" s="5"/>
      <c r="B864" s="5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</row>
    <row r="865" spans="1:27">
      <c r="A865" s="5"/>
      <c r="B865" s="5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</row>
    <row r="866" spans="1:27">
      <c r="A866" s="5"/>
      <c r="B866" s="5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</row>
    <row r="867" spans="1:27">
      <c r="A867" s="5"/>
      <c r="B867" s="5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</row>
    <row r="868" spans="1:27">
      <c r="A868" s="5"/>
      <c r="B868" s="5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</row>
    <row r="869" spans="1:27">
      <c r="A869" s="5"/>
      <c r="B869" s="5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</row>
    <row r="870" spans="1:27">
      <c r="A870" s="5"/>
      <c r="B870" s="5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</row>
    <row r="871" spans="1:27">
      <c r="A871" s="5"/>
      <c r="B871" s="5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</row>
    <row r="872" spans="1:27">
      <c r="A872" s="5"/>
      <c r="B872" s="5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</row>
    <row r="873" spans="1:27">
      <c r="A873" s="5"/>
      <c r="B873" s="5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</row>
    <row r="874" spans="1:27">
      <c r="A874" s="5"/>
      <c r="B874" s="5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</row>
    <row r="875" spans="1:27">
      <c r="A875" s="5"/>
      <c r="B875" s="5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</row>
    <row r="876" spans="1:27">
      <c r="A876" s="5"/>
      <c r="B876" s="5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</row>
    <row r="877" spans="1:27">
      <c r="A877" s="5"/>
      <c r="B877" s="5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</row>
    <row r="878" spans="1:27">
      <c r="A878" s="5"/>
      <c r="B878" s="5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</row>
    <row r="879" spans="1:27">
      <c r="A879" s="5"/>
      <c r="B879" s="5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</row>
    <row r="880" spans="1:27">
      <c r="A880" s="5"/>
      <c r="B880" s="5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</row>
    <row r="881" spans="1:27">
      <c r="A881" s="5"/>
      <c r="B881" s="5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</row>
    <row r="882" spans="1:27">
      <c r="A882" s="5"/>
      <c r="B882" s="5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</row>
    <row r="883" spans="1:27">
      <c r="A883" s="5"/>
      <c r="B883" s="5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</row>
    <row r="884" spans="1:27">
      <c r="A884" s="5"/>
      <c r="B884" s="5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</row>
    <row r="885" spans="1:27">
      <c r="A885" s="5"/>
      <c r="B885" s="5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</row>
    <row r="886" spans="1:27">
      <c r="A886" s="5"/>
      <c r="B886" s="5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</row>
    <row r="887" spans="1:27">
      <c r="A887" s="5"/>
      <c r="B887" s="5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</row>
    <row r="888" spans="1:27">
      <c r="A888" s="5"/>
      <c r="B888" s="5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</row>
    <row r="889" spans="1:27">
      <c r="A889" s="5"/>
      <c r="B889" s="5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</row>
    <row r="890" spans="1:27">
      <c r="A890" s="5"/>
      <c r="B890" s="5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</row>
    <row r="891" spans="1:27">
      <c r="A891" s="5"/>
      <c r="B891" s="5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</row>
    <row r="892" spans="1:27">
      <c r="A892" s="5"/>
      <c r="B892" s="5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</row>
    <row r="893" spans="1:27">
      <c r="A893" s="5"/>
      <c r="B893" s="5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</row>
    <row r="894" spans="1:27">
      <c r="A894" s="5"/>
      <c r="B894" s="5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</row>
    <row r="895" spans="1:27">
      <c r="A895" s="5"/>
      <c r="B895" s="5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</row>
    <row r="896" spans="1:27">
      <c r="A896" s="5"/>
      <c r="B896" s="5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</row>
    <row r="897" spans="1:27">
      <c r="A897" s="5"/>
      <c r="B897" s="5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</row>
    <row r="898" spans="1:27">
      <c r="A898" s="5"/>
      <c r="B898" s="5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</row>
    <row r="899" spans="1:27">
      <c r="A899" s="5"/>
      <c r="B899" s="5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</row>
    <row r="900" spans="1:27">
      <c r="A900" s="5"/>
      <c r="B900" s="5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</row>
    <row r="901" spans="1:27">
      <c r="A901" s="5"/>
      <c r="B901" s="5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</row>
    <row r="902" spans="1:27">
      <c r="A902" s="5"/>
      <c r="B902" s="5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</row>
    <row r="903" spans="1:27">
      <c r="A903" s="5"/>
      <c r="B903" s="5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</row>
    <row r="904" spans="1:27">
      <c r="A904" s="5"/>
      <c r="B904" s="5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</row>
    <row r="905" spans="1:27">
      <c r="A905" s="5"/>
      <c r="B905" s="5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</row>
    <row r="906" spans="1:27">
      <c r="A906" s="5"/>
      <c r="B906" s="5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</row>
    <row r="907" spans="1:27">
      <c r="A907" s="5"/>
      <c r="B907" s="5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</row>
    <row r="908" spans="1:27">
      <c r="A908" s="5"/>
      <c r="B908" s="5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</row>
    <row r="909" spans="1:27">
      <c r="A909" s="5"/>
      <c r="B909" s="5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</row>
    <row r="910" spans="1:27">
      <c r="A910" s="5"/>
      <c r="B910" s="5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</row>
    <row r="911" spans="1:27">
      <c r="A911" s="5"/>
      <c r="B911" s="5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</row>
    <row r="912" spans="1:27">
      <c r="A912" s="5"/>
      <c r="B912" s="5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</row>
    <row r="913" spans="1:27">
      <c r="A913" s="5"/>
      <c r="B913" s="5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</row>
    <row r="914" spans="1:27">
      <c r="A914" s="5"/>
      <c r="B914" s="5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</row>
    <row r="915" spans="1:27">
      <c r="A915" s="5"/>
      <c r="B915" s="5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</row>
    <row r="916" spans="1:27">
      <c r="A916" s="5"/>
      <c r="B916" s="5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</row>
    <row r="917" spans="1:27">
      <c r="A917" s="5"/>
      <c r="B917" s="5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</row>
    <row r="918" spans="1:27">
      <c r="A918" s="5"/>
      <c r="B918" s="5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</row>
    <row r="919" spans="1:27">
      <c r="A919" s="5"/>
      <c r="B919" s="5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</row>
    <row r="920" spans="1:27">
      <c r="A920" s="5"/>
      <c r="B920" s="5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</row>
    <row r="921" spans="1:27">
      <c r="A921" s="5"/>
      <c r="B921" s="5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</row>
    <row r="922" spans="1:27">
      <c r="A922" s="5"/>
      <c r="B922" s="5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</row>
    <row r="923" spans="1:27">
      <c r="A923" s="5"/>
      <c r="B923" s="5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</row>
    <row r="924" spans="1:27">
      <c r="A924" s="5"/>
      <c r="B924" s="5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</row>
    <row r="925" spans="1:27">
      <c r="A925" s="5"/>
      <c r="B925" s="5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</row>
    <row r="926" spans="1:27">
      <c r="A926" s="5"/>
      <c r="B926" s="5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</row>
    <row r="927" spans="1:27">
      <c r="A927" s="5"/>
      <c r="B927" s="5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</row>
    <row r="928" spans="1:27">
      <c r="A928" s="5"/>
      <c r="B928" s="5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</row>
    <row r="929" spans="1:27">
      <c r="A929" s="5"/>
      <c r="B929" s="5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</row>
    <row r="930" spans="1:27">
      <c r="A930" s="5"/>
      <c r="B930" s="5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</row>
    <row r="931" spans="1:27">
      <c r="A931" s="5"/>
      <c r="B931" s="5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</row>
    <row r="932" spans="1:27">
      <c r="A932" s="5"/>
      <c r="B932" s="5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</row>
    <row r="933" spans="1:27">
      <c r="A933" s="5"/>
      <c r="B933" s="5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</row>
    <row r="934" spans="1:27">
      <c r="A934" s="5"/>
      <c r="B934" s="5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</row>
    <row r="935" spans="1:27">
      <c r="A935" s="5"/>
      <c r="B935" s="5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</row>
    <row r="936" spans="1:27">
      <c r="A936" s="5"/>
      <c r="B936" s="5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</row>
    <row r="937" spans="1:27">
      <c r="A937" s="5"/>
      <c r="B937" s="5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</row>
    <row r="938" spans="1:27">
      <c r="A938" s="5"/>
      <c r="B938" s="5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</row>
    <row r="939" spans="1:27">
      <c r="A939" s="5"/>
      <c r="B939" s="5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</row>
    <row r="940" spans="1:27">
      <c r="A940" s="5"/>
      <c r="B940" s="5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</row>
    <row r="941" spans="1:27">
      <c r="A941" s="5"/>
      <c r="B941" s="5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</row>
    <row r="942" spans="1:27">
      <c r="A942" s="5"/>
      <c r="B942" s="5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</row>
    <row r="943" spans="1:27">
      <c r="A943" s="5"/>
      <c r="B943" s="5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</row>
    <row r="944" spans="1:27">
      <c r="A944" s="5"/>
      <c r="B944" s="5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</row>
    <row r="945" spans="1:27">
      <c r="A945" s="5"/>
      <c r="B945" s="5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</row>
    <row r="946" spans="1:27">
      <c r="A946" s="5"/>
      <c r="B946" s="5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</row>
    <row r="947" spans="1:27">
      <c r="A947" s="5"/>
      <c r="B947" s="5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</row>
    <row r="948" spans="1:27">
      <c r="A948" s="5"/>
      <c r="B948" s="5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</row>
    <row r="949" spans="1:27">
      <c r="A949" s="5"/>
      <c r="B949" s="5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</row>
    <row r="950" spans="1:27">
      <c r="A950" s="5"/>
      <c r="B950" s="5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</row>
    <row r="951" spans="1:27">
      <c r="A951" s="5"/>
      <c r="B951" s="5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</row>
    <row r="952" spans="1:27">
      <c r="A952" s="5"/>
      <c r="B952" s="5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</row>
    <row r="953" spans="1:27">
      <c r="A953" s="5"/>
      <c r="B953" s="5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</row>
    <row r="954" spans="1:27">
      <c r="A954" s="5"/>
      <c r="B954" s="5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</row>
    <row r="955" spans="1:27">
      <c r="A955" s="5"/>
      <c r="B955" s="5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</row>
    <row r="956" spans="1:27">
      <c r="A956" s="5"/>
      <c r="B956" s="5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</row>
    <row r="957" spans="1:27">
      <c r="A957" s="5"/>
      <c r="B957" s="5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</row>
    <row r="958" spans="1:27">
      <c r="A958" s="5"/>
      <c r="B958" s="5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</row>
    <row r="959" spans="1:27">
      <c r="A959" s="5"/>
      <c r="B959" s="5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</row>
    <row r="960" spans="1:27">
      <c r="A960" s="5"/>
      <c r="B960" s="5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</row>
    <row r="961" spans="1:27">
      <c r="A961" s="5"/>
      <c r="B961" s="5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</row>
    <row r="962" spans="1:27">
      <c r="A962" s="5"/>
      <c r="B962" s="5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</row>
    <row r="963" spans="1:27">
      <c r="A963" s="5"/>
      <c r="B963" s="5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</row>
    <row r="964" spans="1:27">
      <c r="A964" s="5"/>
      <c r="B964" s="5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</row>
    <row r="965" spans="1:27">
      <c r="A965" s="5"/>
      <c r="B965" s="5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</row>
    <row r="966" spans="1:27">
      <c r="A966" s="5"/>
      <c r="B966" s="5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</row>
    <row r="967" spans="1:27">
      <c r="A967" s="5"/>
      <c r="B967" s="5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</row>
    <row r="968" spans="1:27">
      <c r="A968" s="5"/>
      <c r="B968" s="5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</row>
    <row r="969" spans="1:27">
      <c r="A969" s="5"/>
      <c r="B969" s="5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</row>
    <row r="970" spans="1:27">
      <c r="A970" s="5"/>
      <c r="B970" s="5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</row>
    <row r="971" spans="1:27">
      <c r="A971" s="5"/>
      <c r="B971" s="5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</row>
    <row r="972" spans="1:27">
      <c r="A972" s="5"/>
      <c r="B972" s="5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</row>
    <row r="973" spans="1:27">
      <c r="A973" s="5"/>
      <c r="B973" s="5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</row>
    <row r="974" spans="1:27">
      <c r="A974" s="5"/>
      <c r="B974" s="5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</row>
    <row r="975" spans="1:27">
      <c r="A975" s="5"/>
      <c r="B975" s="5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</row>
    <row r="976" spans="1:27">
      <c r="A976" s="5"/>
      <c r="B976" s="5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</row>
    <row r="977" spans="1:27">
      <c r="A977" s="5"/>
      <c r="B977" s="5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</row>
    <row r="978" spans="1:27">
      <c r="A978" s="5"/>
      <c r="B978" s="5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</row>
    <row r="979" spans="1:27">
      <c r="A979" s="5"/>
      <c r="B979" s="5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</row>
    <row r="980" spans="1:27">
      <c r="A980" s="5"/>
      <c r="B980" s="5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</row>
    <row r="981" spans="1:27">
      <c r="A981" s="5"/>
      <c r="B981" s="5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</row>
    <row r="982" spans="1:27">
      <c r="A982" s="5"/>
      <c r="B982" s="5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</row>
    <row r="983" spans="1:27">
      <c r="A983" s="5"/>
      <c r="B983" s="5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</row>
    <row r="984" spans="1:27">
      <c r="A984" s="5"/>
      <c r="B984" s="5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</row>
    <row r="985" spans="1:27">
      <c r="A985" s="5"/>
      <c r="B985" s="5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</row>
    <row r="986" spans="1:27">
      <c r="A986" s="5"/>
      <c r="B986" s="5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</row>
    <row r="987" spans="1:27">
      <c r="A987" s="5"/>
      <c r="B987" s="5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</row>
    <row r="988" spans="1:27">
      <c r="A988" s="5"/>
      <c r="B988" s="5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</row>
    <row r="989" spans="1:27">
      <c r="A989" s="5"/>
      <c r="B989" s="5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</row>
    <row r="990" spans="1:27">
      <c r="A990" s="5"/>
      <c r="B990" s="5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</row>
    <row r="991" spans="1:27">
      <c r="A991" s="5"/>
      <c r="B991" s="5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</row>
    <row r="992" spans="1:27">
      <c r="A992" s="5"/>
      <c r="B992" s="5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</row>
    <row r="993" spans="1:27">
      <c r="A993" s="5"/>
      <c r="B993" s="5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</row>
    <row r="994" spans="1:27">
      <c r="A994" s="5"/>
      <c r="B994" s="5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</row>
    <row r="995" spans="1:27">
      <c r="A995" s="5"/>
      <c r="B995" s="5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</row>
    <row r="996" spans="1:27">
      <c r="A996" s="5"/>
      <c r="B996" s="5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</row>
    <row r="997" spans="1:27">
      <c r="A997" s="5"/>
      <c r="B997" s="5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</row>
    <row r="998" spans="1:27">
      <c r="A998" s="5"/>
      <c r="B998" s="5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</row>
    <row r="999" spans="1:27">
      <c r="A999" s="5"/>
      <c r="B999" s="5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</row>
    <row r="1000" spans="1:27">
      <c r="A1000" s="5"/>
      <c r="B1000" s="5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</row>
  </sheetData>
  <mergeCells count="6">
    <mergeCell ref="A13:B13"/>
    <mergeCell ref="A1:B1"/>
    <mergeCell ref="A3:B3"/>
    <mergeCell ref="A4:B4"/>
    <mergeCell ref="A5:B5"/>
    <mergeCell ref="A8:B8"/>
  </mergeCells>
  <dataValidations count="2">
    <dataValidation type="list" allowBlank="1" showErrorMessage="1" sqref="B15" xr:uid="{00000000-0002-0000-0000-000000000000}">
      <formula1>_pdeTypeList</formula1>
    </dataValidation>
    <dataValidation type="list" allowBlank="1" showInputMessage="1" showErrorMessage="1" prompt="Основа за финансовите отчети - Изберете една от двете възможни опции: на консолидирана основа или на неконсолидирана основа._x000a_За да продължите към избора, натиснете ...." sqref="A3" xr:uid="{00000000-0002-0000-0000-000001000000}">
      <formula1>_consolidation</formula1>
    </dataValidation>
  </dataValidations>
  <pageMargins left="0.70866141732283472" right="0.70866141732283472" top="1.1811023622047245" bottom="0.74803149606299213" header="0" footer="0"/>
  <pageSetup paperSize="9" scale="24" orientation="portrait" r:id="rId1"/>
  <headerFooter>
    <oddHeader>&amp;RПриложение 3 Проект!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7D069-BDCF-42E7-AA61-3F539CD01A57}">
  <dimension ref="A1:Z1000"/>
  <sheetViews>
    <sheetView view="pageBreakPreview" zoomScale="60" zoomScaleNormal="100" workbookViewId="0">
      <selection activeCell="D21" sqref="D21"/>
    </sheetView>
  </sheetViews>
  <sheetFormatPr defaultColWidth="14.44140625" defaultRowHeight="15" customHeight="1"/>
  <cols>
    <col min="1" max="1" width="52.77734375" customWidth="1"/>
    <col min="2" max="2" width="10.77734375" customWidth="1"/>
    <col min="3" max="3" width="17.77734375" customWidth="1"/>
    <col min="4" max="5" width="15.77734375" customWidth="1"/>
    <col min="6" max="6" width="16.77734375" customWidth="1"/>
    <col min="7" max="7" width="4.109375" customWidth="1"/>
    <col min="8" max="26" width="10.77734375" customWidth="1"/>
  </cols>
  <sheetData>
    <row r="1" spans="1:26" ht="15.6">
      <c r="A1" s="456" t="s">
        <v>657</v>
      </c>
      <c r="B1" s="455"/>
      <c r="C1" s="455"/>
      <c r="D1" s="455"/>
      <c r="E1" s="128"/>
      <c r="F1" s="128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5.6">
      <c r="A2" s="17"/>
      <c r="B2" s="326"/>
      <c r="C2" s="25"/>
      <c r="D2" s="21"/>
      <c r="E2" s="128"/>
      <c r="F2" s="128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5.6">
      <c r="A3" s="458" t="str">
        <f>CONCATENATE("на ",UPPER(pdeName))</f>
        <v>на ЕЙЧ АР КЕПИТЪЛ АД</v>
      </c>
      <c r="B3" s="455"/>
      <c r="C3" s="455"/>
      <c r="D3" s="23"/>
      <c r="E3" s="128"/>
      <c r="F3" s="128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.6">
      <c r="A4" s="458" t="str">
        <f>CONCATENATE("ЕИК по БУЛСТАТ: ", pdeBulstat)</f>
        <v>ЕИК по БУЛСТАТ: 204654533</v>
      </c>
      <c r="B4" s="455"/>
      <c r="C4" s="455"/>
      <c r="D4" s="128"/>
      <c r="E4" s="128"/>
      <c r="F4" s="128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.6">
      <c r="A5" s="487" t="str">
        <f>CONCATENATE("към ",TEXT(endDate,"dd.mm.yyyy")," г.")</f>
        <v>към 31.12.2025 г.</v>
      </c>
      <c r="B5" s="455"/>
      <c r="C5" s="455"/>
      <c r="D5" s="124"/>
      <c r="E5" s="23" t="s">
        <v>1012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5.6">
      <c r="A6" s="5"/>
      <c r="B6" s="5"/>
      <c r="C6" s="5"/>
      <c r="D6" s="124"/>
      <c r="E6" s="126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6.2" thickBot="1">
      <c r="A7" s="24" t="s">
        <v>658</v>
      </c>
      <c r="B7" s="286"/>
      <c r="C7" s="5"/>
      <c r="D7" s="5"/>
      <c r="E7" s="26" t="s">
        <v>25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.6">
      <c r="A8" s="465" t="s">
        <v>482</v>
      </c>
      <c r="B8" s="468" t="s">
        <v>27</v>
      </c>
      <c r="C8" s="488" t="s">
        <v>659</v>
      </c>
      <c r="D8" s="476" t="s">
        <v>660</v>
      </c>
      <c r="E8" s="489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</row>
    <row r="9" spans="1:26" ht="15.6">
      <c r="A9" s="467"/>
      <c r="B9" s="470"/>
      <c r="C9" s="470"/>
      <c r="D9" s="174" t="s">
        <v>661</v>
      </c>
      <c r="E9" s="327" t="s">
        <v>662</v>
      </c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</row>
    <row r="10" spans="1:26" ht="16.2" thickBot="1">
      <c r="A10" s="328" t="s">
        <v>33</v>
      </c>
      <c r="B10" s="258" t="s">
        <v>34</v>
      </c>
      <c r="C10" s="329">
        <v>1</v>
      </c>
      <c r="D10" s="329">
        <v>2</v>
      </c>
      <c r="E10" s="330">
        <v>3</v>
      </c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</row>
    <row r="11" spans="1:26" ht="16.8" thickBot="1">
      <c r="A11" s="331" t="s">
        <v>663</v>
      </c>
      <c r="B11" s="332" t="s">
        <v>664</v>
      </c>
      <c r="C11" s="333"/>
      <c r="D11" s="333"/>
      <c r="E11" s="334">
        <f>C11-D11</f>
        <v>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6">
      <c r="A12" s="182" t="s">
        <v>665</v>
      </c>
      <c r="B12" s="252"/>
      <c r="C12" s="335"/>
      <c r="D12" s="335"/>
      <c r="E12" s="336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6">
      <c r="A13" s="162" t="s">
        <v>666</v>
      </c>
      <c r="B13" s="153" t="s">
        <v>667</v>
      </c>
      <c r="C13" s="277">
        <f t="shared" ref="C13:E13" si="0">SUM(C14:C16)</f>
        <v>0</v>
      </c>
      <c r="D13" s="277">
        <f t="shared" si="0"/>
        <v>0</v>
      </c>
      <c r="E13" s="297">
        <f t="shared" si="0"/>
        <v>0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6">
      <c r="A14" s="162" t="s">
        <v>668</v>
      </c>
      <c r="B14" s="153" t="s">
        <v>669</v>
      </c>
      <c r="C14" s="337"/>
      <c r="D14" s="337"/>
      <c r="E14" s="297">
        <f t="shared" ref="E14:E20" si="1">C14-D14</f>
        <v>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6">
      <c r="A15" s="162" t="s">
        <v>670</v>
      </c>
      <c r="B15" s="153" t="s">
        <v>671</v>
      </c>
      <c r="C15" s="337"/>
      <c r="D15" s="337"/>
      <c r="E15" s="297">
        <f t="shared" si="1"/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6">
      <c r="A16" s="162" t="s">
        <v>672</v>
      </c>
      <c r="B16" s="153" t="s">
        <v>673</v>
      </c>
      <c r="C16" s="337"/>
      <c r="D16" s="337"/>
      <c r="E16" s="297">
        <f t="shared" si="1"/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6">
      <c r="A17" s="162" t="s">
        <v>674</v>
      </c>
      <c r="B17" s="153" t="s">
        <v>675</v>
      </c>
      <c r="C17" s="337"/>
      <c r="D17" s="337"/>
      <c r="E17" s="297">
        <f t="shared" si="1"/>
        <v>0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6">
      <c r="A18" s="162" t="s">
        <v>676</v>
      </c>
      <c r="B18" s="153" t="s">
        <v>677</v>
      </c>
      <c r="C18" s="277">
        <f t="shared" ref="C18:D18" si="2">+C19+C20</f>
        <v>250</v>
      </c>
      <c r="D18" s="277">
        <f t="shared" si="2"/>
        <v>250</v>
      </c>
      <c r="E18" s="297">
        <f t="shared" si="1"/>
        <v>0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6">
      <c r="A19" s="162" t="s">
        <v>678</v>
      </c>
      <c r="B19" s="153" t="s">
        <v>679</v>
      </c>
      <c r="C19" s="337"/>
      <c r="D19" s="337"/>
      <c r="E19" s="297">
        <f t="shared" si="1"/>
        <v>0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6">
      <c r="A20" s="162" t="s">
        <v>672</v>
      </c>
      <c r="B20" s="153" t="s">
        <v>680</v>
      </c>
      <c r="C20" s="442">
        <v>250</v>
      </c>
      <c r="D20" s="442">
        <v>250</v>
      </c>
      <c r="E20" s="297">
        <f t="shared" si="1"/>
        <v>0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6.8" thickBot="1">
      <c r="A21" s="338" t="s">
        <v>681</v>
      </c>
      <c r="B21" s="339" t="s">
        <v>682</v>
      </c>
      <c r="C21" s="340">
        <f t="shared" ref="C21:E21" si="3">C13+C17+C18</f>
        <v>250</v>
      </c>
      <c r="D21" s="340">
        <f t="shared" si="3"/>
        <v>250</v>
      </c>
      <c r="E21" s="341">
        <f t="shared" si="3"/>
        <v>0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6">
      <c r="A22" s="182" t="s">
        <v>683</v>
      </c>
      <c r="B22" s="252"/>
      <c r="C22" s="335"/>
      <c r="D22" s="335"/>
      <c r="E22" s="336">
        <f t="shared" ref="E22:E23" si="4">C22-D22</f>
        <v>0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6.2">
      <c r="A23" s="162" t="s">
        <v>684</v>
      </c>
      <c r="B23" s="155" t="s">
        <v>685</v>
      </c>
      <c r="C23" s="342"/>
      <c r="D23" s="342"/>
      <c r="E23" s="343">
        <f t="shared" si="4"/>
        <v>0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6.2" thickBot="1">
      <c r="A24" s="344"/>
      <c r="B24" s="249"/>
      <c r="C24" s="345"/>
      <c r="D24" s="345"/>
      <c r="E24" s="346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6">
      <c r="A25" s="347" t="s">
        <v>686</v>
      </c>
      <c r="B25" s="348"/>
      <c r="C25" s="317"/>
      <c r="D25" s="317"/>
      <c r="E25" s="318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6">
      <c r="A26" s="162" t="s">
        <v>687</v>
      </c>
      <c r="B26" s="153" t="s">
        <v>688</v>
      </c>
      <c r="C26" s="277">
        <f t="shared" ref="C26:E26" si="5">SUM(C27:C29)</f>
        <v>0</v>
      </c>
      <c r="D26" s="277">
        <f t="shared" si="5"/>
        <v>0</v>
      </c>
      <c r="E26" s="297">
        <f t="shared" si="5"/>
        <v>0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6">
      <c r="A27" s="162" t="s">
        <v>689</v>
      </c>
      <c r="B27" s="153" t="s">
        <v>690</v>
      </c>
      <c r="C27" s="337"/>
      <c r="D27" s="337"/>
      <c r="E27" s="297">
        <f t="shared" ref="E27:E34" si="6">C27-D27</f>
        <v>0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6">
      <c r="A28" s="162" t="s">
        <v>691</v>
      </c>
      <c r="B28" s="153" t="s">
        <v>692</v>
      </c>
      <c r="C28" s="337"/>
      <c r="D28" s="337"/>
      <c r="E28" s="297">
        <f t="shared" si="6"/>
        <v>0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6">
      <c r="A29" s="162" t="s">
        <v>693</v>
      </c>
      <c r="B29" s="153" t="s">
        <v>694</v>
      </c>
      <c r="C29" s="337"/>
      <c r="D29" s="337"/>
      <c r="E29" s="297">
        <f t="shared" si="6"/>
        <v>0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6">
      <c r="A30" s="162" t="s">
        <v>695</v>
      </c>
      <c r="B30" s="153" t="s">
        <v>696</v>
      </c>
      <c r="C30" s="337"/>
      <c r="D30" s="337"/>
      <c r="E30" s="297">
        <f t="shared" si="6"/>
        <v>0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6">
      <c r="A31" s="162" t="s">
        <v>697</v>
      </c>
      <c r="B31" s="153" t="s">
        <v>698</v>
      </c>
      <c r="C31" s="337"/>
      <c r="D31" s="337"/>
      <c r="E31" s="297">
        <f t="shared" si="6"/>
        <v>0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6">
      <c r="A32" s="162" t="s">
        <v>699</v>
      </c>
      <c r="B32" s="153" t="s">
        <v>700</v>
      </c>
      <c r="C32" s="337"/>
      <c r="D32" s="337"/>
      <c r="E32" s="297">
        <f t="shared" si="6"/>
        <v>0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6">
      <c r="A33" s="162" t="s">
        <v>701</v>
      </c>
      <c r="B33" s="153" t="s">
        <v>702</v>
      </c>
      <c r="C33" s="337"/>
      <c r="D33" s="337"/>
      <c r="E33" s="297">
        <f t="shared" si="6"/>
        <v>0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6">
      <c r="A34" s="162" t="s">
        <v>703</v>
      </c>
      <c r="B34" s="153" t="s">
        <v>704</v>
      </c>
      <c r="C34" s="337"/>
      <c r="D34" s="337"/>
      <c r="E34" s="297">
        <f t="shared" si="6"/>
        <v>0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6">
      <c r="A35" s="162" t="s">
        <v>705</v>
      </c>
      <c r="B35" s="153" t="s">
        <v>706</v>
      </c>
      <c r="C35" s="277">
        <f t="shared" ref="C35:E35" si="7">SUM(C36:C39)</f>
        <v>0</v>
      </c>
      <c r="D35" s="277">
        <f t="shared" si="7"/>
        <v>0</v>
      </c>
      <c r="E35" s="297">
        <f t="shared" si="7"/>
        <v>0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6">
      <c r="A36" s="162" t="s">
        <v>707</v>
      </c>
      <c r="B36" s="153" t="s">
        <v>708</v>
      </c>
      <c r="C36" s="337"/>
      <c r="D36" s="337"/>
      <c r="E36" s="297">
        <f t="shared" ref="E36:E39" si="8">C36-D36</f>
        <v>0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6">
      <c r="A37" s="162" t="s">
        <v>709</v>
      </c>
      <c r="B37" s="153" t="s">
        <v>710</v>
      </c>
      <c r="C37" s="337"/>
      <c r="D37" s="337"/>
      <c r="E37" s="297">
        <f t="shared" si="8"/>
        <v>0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6">
      <c r="A38" s="162" t="s">
        <v>711</v>
      </c>
      <c r="B38" s="153" t="s">
        <v>712</v>
      </c>
      <c r="C38" s="337"/>
      <c r="D38" s="337"/>
      <c r="E38" s="297">
        <f t="shared" si="8"/>
        <v>0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6">
      <c r="A39" s="162" t="s">
        <v>713</v>
      </c>
      <c r="B39" s="153" t="s">
        <v>714</v>
      </c>
      <c r="C39" s="337"/>
      <c r="D39" s="337"/>
      <c r="E39" s="297">
        <f t="shared" si="8"/>
        <v>0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6">
      <c r="A40" s="162" t="s">
        <v>715</v>
      </c>
      <c r="B40" s="153" t="s">
        <v>716</v>
      </c>
      <c r="C40" s="277">
        <f t="shared" ref="C40:E40" si="9">SUM(C41:C44)</f>
        <v>0</v>
      </c>
      <c r="D40" s="277">
        <f t="shared" si="9"/>
        <v>0</v>
      </c>
      <c r="E40" s="297">
        <f t="shared" si="9"/>
        <v>0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6">
      <c r="A41" s="162" t="s">
        <v>717</v>
      </c>
      <c r="B41" s="153" t="s">
        <v>718</v>
      </c>
      <c r="C41" s="337"/>
      <c r="D41" s="337"/>
      <c r="E41" s="297">
        <f t="shared" ref="E41:E44" si="10">C41-D41</f>
        <v>0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6">
      <c r="A42" s="162" t="s">
        <v>719</v>
      </c>
      <c r="B42" s="153" t="s">
        <v>720</v>
      </c>
      <c r="C42" s="337"/>
      <c r="D42" s="337"/>
      <c r="E42" s="297">
        <f t="shared" si="10"/>
        <v>0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6">
      <c r="A43" s="162" t="s">
        <v>721</v>
      </c>
      <c r="B43" s="153" t="s">
        <v>722</v>
      </c>
      <c r="C43" s="337"/>
      <c r="D43" s="337"/>
      <c r="E43" s="297">
        <f t="shared" si="10"/>
        <v>0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6">
      <c r="A44" s="162" t="s">
        <v>723</v>
      </c>
      <c r="B44" s="153" t="s">
        <v>724</v>
      </c>
      <c r="C44" s="337"/>
      <c r="D44" s="337"/>
      <c r="E44" s="297">
        <f t="shared" si="10"/>
        <v>0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6.8" thickBot="1">
      <c r="A45" s="164" t="s">
        <v>725</v>
      </c>
      <c r="B45" s="307" t="s">
        <v>726</v>
      </c>
      <c r="C45" s="308">
        <f t="shared" ref="C45:E45" si="11">C26+C30+C31+C33+C32+C34+C35+C40</f>
        <v>0</v>
      </c>
      <c r="D45" s="308">
        <f t="shared" si="11"/>
        <v>0</v>
      </c>
      <c r="E45" s="349">
        <f t="shared" si="11"/>
        <v>0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6.2" thickBot="1">
      <c r="A46" s="189" t="s">
        <v>727</v>
      </c>
      <c r="B46" s="193" t="s">
        <v>728</v>
      </c>
      <c r="C46" s="350">
        <f t="shared" ref="C46:E46" si="12">C45+C23+C21+C11</f>
        <v>250</v>
      </c>
      <c r="D46" s="350">
        <f t="shared" si="12"/>
        <v>250</v>
      </c>
      <c r="E46" s="351">
        <f t="shared" si="12"/>
        <v>0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6">
      <c r="A47" s="24"/>
      <c r="B47" s="285"/>
      <c r="C47" s="200"/>
      <c r="D47" s="200"/>
      <c r="E47" s="200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6">
      <c r="A48" s="24"/>
      <c r="B48" s="285"/>
      <c r="C48" s="200"/>
      <c r="D48" s="200"/>
      <c r="E48" s="200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6.2" thickBot="1">
      <c r="A49" s="24" t="s">
        <v>729</v>
      </c>
      <c r="B49" s="285"/>
      <c r="C49" s="197"/>
      <c r="D49" s="197"/>
      <c r="E49" s="197"/>
      <c r="F49" s="26" t="s">
        <v>25</v>
      </c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8" customHeight="1">
      <c r="A50" s="465" t="s">
        <v>482</v>
      </c>
      <c r="B50" s="468" t="s">
        <v>27</v>
      </c>
      <c r="C50" s="471" t="s">
        <v>730</v>
      </c>
      <c r="D50" s="476" t="s">
        <v>731</v>
      </c>
      <c r="E50" s="477"/>
      <c r="F50" s="481" t="s">
        <v>732</v>
      </c>
      <c r="G50" s="268"/>
      <c r="H50" s="268"/>
      <c r="I50" s="268"/>
      <c r="J50" s="268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</row>
    <row r="51" spans="1:26" ht="18" customHeight="1">
      <c r="A51" s="467"/>
      <c r="B51" s="470"/>
      <c r="C51" s="470"/>
      <c r="D51" s="270" t="s">
        <v>661</v>
      </c>
      <c r="E51" s="270" t="s">
        <v>662</v>
      </c>
      <c r="F51" s="482"/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</row>
    <row r="52" spans="1:26" ht="16.2" thickBot="1">
      <c r="A52" s="328" t="s">
        <v>33</v>
      </c>
      <c r="B52" s="258" t="s">
        <v>34</v>
      </c>
      <c r="C52" s="329">
        <v>1</v>
      </c>
      <c r="D52" s="329">
        <v>2</v>
      </c>
      <c r="E52" s="352">
        <v>3</v>
      </c>
      <c r="F52" s="353">
        <v>4</v>
      </c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</row>
    <row r="53" spans="1:26" ht="15.6">
      <c r="A53" s="182" t="s">
        <v>733</v>
      </c>
      <c r="B53" s="354"/>
      <c r="C53" s="355"/>
      <c r="D53" s="355"/>
      <c r="E53" s="355"/>
      <c r="F53" s="356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6">
      <c r="A54" s="162" t="s">
        <v>734</v>
      </c>
      <c r="B54" s="153" t="s">
        <v>735</v>
      </c>
      <c r="C54" s="277">
        <f t="shared" ref="C54:D54" si="13">SUM(C55:C57)</f>
        <v>0</v>
      </c>
      <c r="D54" s="277">
        <f t="shared" si="13"/>
        <v>0</v>
      </c>
      <c r="E54" s="98">
        <f t="shared" ref="E54:E68" si="14">C54-D54</f>
        <v>0</v>
      </c>
      <c r="F54" s="304">
        <f>SUM(F55:F57)</f>
        <v>0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6">
      <c r="A55" s="162" t="s">
        <v>736</v>
      </c>
      <c r="B55" s="153" t="s">
        <v>737</v>
      </c>
      <c r="C55" s="53"/>
      <c r="D55" s="53"/>
      <c r="E55" s="98">
        <f t="shared" si="14"/>
        <v>0</v>
      </c>
      <c r="F55" s="54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6">
      <c r="A56" s="162" t="s">
        <v>738</v>
      </c>
      <c r="B56" s="153" t="s">
        <v>739</v>
      </c>
      <c r="C56" s="53"/>
      <c r="D56" s="53"/>
      <c r="E56" s="98">
        <f t="shared" si="14"/>
        <v>0</v>
      </c>
      <c r="F56" s="54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6">
      <c r="A57" s="162" t="s">
        <v>723</v>
      </c>
      <c r="B57" s="153" t="s">
        <v>740</v>
      </c>
      <c r="C57" s="53"/>
      <c r="D57" s="53"/>
      <c r="E57" s="98">
        <f t="shared" si="14"/>
        <v>0</v>
      </c>
      <c r="F57" s="54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31.2">
      <c r="A58" s="162" t="s">
        <v>741</v>
      </c>
      <c r="B58" s="153" t="s">
        <v>742</v>
      </c>
      <c r="C58" s="277">
        <f t="shared" ref="C58:D58" si="15">C59+C61</f>
        <v>0</v>
      </c>
      <c r="D58" s="277">
        <f t="shared" si="15"/>
        <v>0</v>
      </c>
      <c r="E58" s="98">
        <f t="shared" si="14"/>
        <v>0</v>
      </c>
      <c r="F58" s="297">
        <f>F59+F61</f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6">
      <c r="A59" s="162" t="s">
        <v>743</v>
      </c>
      <c r="B59" s="153" t="s">
        <v>744</v>
      </c>
      <c r="C59" s="53"/>
      <c r="D59" s="53"/>
      <c r="E59" s="98">
        <f t="shared" si="14"/>
        <v>0</v>
      </c>
      <c r="F59" s="54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6">
      <c r="A60" s="149" t="s">
        <v>745</v>
      </c>
      <c r="B60" s="153" t="s">
        <v>746</v>
      </c>
      <c r="C60" s="53"/>
      <c r="D60" s="53"/>
      <c r="E60" s="98">
        <f t="shared" si="14"/>
        <v>0</v>
      </c>
      <c r="F60" s="54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6">
      <c r="A61" s="149" t="s">
        <v>747</v>
      </c>
      <c r="B61" s="153" t="s">
        <v>748</v>
      </c>
      <c r="C61" s="53"/>
      <c r="D61" s="53"/>
      <c r="E61" s="98">
        <f t="shared" si="14"/>
        <v>0</v>
      </c>
      <c r="F61" s="54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6">
      <c r="A62" s="149" t="s">
        <v>745</v>
      </c>
      <c r="B62" s="153" t="s">
        <v>749</v>
      </c>
      <c r="C62" s="53"/>
      <c r="D62" s="53"/>
      <c r="E62" s="98">
        <f t="shared" si="14"/>
        <v>0</v>
      </c>
      <c r="F62" s="54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6">
      <c r="A63" s="162" t="s">
        <v>158</v>
      </c>
      <c r="B63" s="153" t="s">
        <v>750</v>
      </c>
      <c r="C63" s="53"/>
      <c r="D63" s="53"/>
      <c r="E63" s="98">
        <f t="shared" si="14"/>
        <v>0</v>
      </c>
      <c r="F63" s="54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6">
      <c r="A64" s="162" t="s">
        <v>161</v>
      </c>
      <c r="B64" s="153" t="s">
        <v>751</v>
      </c>
      <c r="C64" s="53"/>
      <c r="D64" s="53"/>
      <c r="E64" s="98">
        <f t="shared" si="14"/>
        <v>0</v>
      </c>
      <c r="F64" s="54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6">
      <c r="A65" s="162" t="s">
        <v>752</v>
      </c>
      <c r="B65" s="153" t="s">
        <v>753</v>
      </c>
      <c r="C65" s="53"/>
      <c r="D65" s="53"/>
      <c r="E65" s="98">
        <f t="shared" si="14"/>
        <v>0</v>
      </c>
      <c r="F65" s="54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6">
      <c r="A66" s="162" t="s">
        <v>754</v>
      </c>
      <c r="B66" s="153" t="s">
        <v>755</v>
      </c>
      <c r="C66" s="53"/>
      <c r="D66" s="53"/>
      <c r="E66" s="98">
        <f t="shared" si="14"/>
        <v>0</v>
      </c>
      <c r="F66" s="54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6">
      <c r="A67" s="162" t="s">
        <v>756</v>
      </c>
      <c r="B67" s="153" t="s">
        <v>757</v>
      </c>
      <c r="C67" s="53"/>
      <c r="D67" s="53"/>
      <c r="E67" s="98">
        <f t="shared" si="14"/>
        <v>0</v>
      </c>
      <c r="F67" s="54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6.8" thickBot="1">
      <c r="A68" s="338" t="s">
        <v>758</v>
      </c>
      <c r="B68" s="339" t="s">
        <v>759</v>
      </c>
      <c r="C68" s="340">
        <f t="shared" ref="C68:D68" si="16">C54+C58+C63+C64+C65+C66</f>
        <v>0</v>
      </c>
      <c r="D68" s="340">
        <f t="shared" si="16"/>
        <v>0</v>
      </c>
      <c r="E68" s="357">
        <f t="shared" si="14"/>
        <v>0</v>
      </c>
      <c r="F68" s="358">
        <f>F54+F58+F63+F64+F65+F66</f>
        <v>0</v>
      </c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6">
      <c r="A69" s="347" t="s">
        <v>760</v>
      </c>
      <c r="B69" s="359"/>
      <c r="C69" s="360"/>
      <c r="D69" s="360"/>
      <c r="E69" s="360"/>
      <c r="F69" s="361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6">
      <c r="A70" s="162" t="s">
        <v>761</v>
      </c>
      <c r="B70" s="362" t="s">
        <v>762</v>
      </c>
      <c r="C70" s="53"/>
      <c r="D70" s="53"/>
      <c r="E70" s="98">
        <f>C70-D70</f>
        <v>0</v>
      </c>
      <c r="F70" s="54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6.2" thickBot="1">
      <c r="A71" s="178"/>
      <c r="B71" s="188"/>
      <c r="C71" s="363"/>
      <c r="D71" s="363"/>
      <c r="E71" s="363"/>
      <c r="F71" s="364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6">
      <c r="A72" s="182" t="s">
        <v>763</v>
      </c>
      <c r="B72" s="354"/>
      <c r="C72" s="365"/>
      <c r="D72" s="365"/>
      <c r="E72" s="365"/>
      <c r="F72" s="366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6">
      <c r="A73" s="162" t="s">
        <v>734</v>
      </c>
      <c r="B73" s="153" t="s">
        <v>764</v>
      </c>
      <c r="C73" s="277">
        <f t="shared" ref="C73:F73" si="17">SUM(C74:C76)</f>
        <v>0</v>
      </c>
      <c r="D73" s="277">
        <f t="shared" si="17"/>
        <v>0</v>
      </c>
      <c r="E73" s="98">
        <f t="shared" si="17"/>
        <v>0</v>
      </c>
      <c r="F73" s="297">
        <f t="shared" si="17"/>
        <v>0</v>
      </c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6">
      <c r="A74" s="162" t="s">
        <v>765</v>
      </c>
      <c r="B74" s="153" t="s">
        <v>766</v>
      </c>
      <c r="C74" s="53"/>
      <c r="D74" s="53"/>
      <c r="E74" s="98">
        <f t="shared" ref="E74:E76" si="18">C74-D74</f>
        <v>0</v>
      </c>
      <c r="F74" s="54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6">
      <c r="A75" s="162" t="s">
        <v>767</v>
      </c>
      <c r="B75" s="153" t="s">
        <v>768</v>
      </c>
      <c r="C75" s="53"/>
      <c r="D75" s="53"/>
      <c r="E75" s="98">
        <f t="shared" si="18"/>
        <v>0</v>
      </c>
      <c r="F75" s="54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6">
      <c r="A76" s="367" t="s">
        <v>769</v>
      </c>
      <c r="B76" s="153" t="s">
        <v>770</v>
      </c>
      <c r="C76" s="53"/>
      <c r="D76" s="53"/>
      <c r="E76" s="98">
        <f t="shared" si="18"/>
        <v>0</v>
      </c>
      <c r="F76" s="54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31.2">
      <c r="A77" s="162" t="s">
        <v>741</v>
      </c>
      <c r="B77" s="153" t="s">
        <v>771</v>
      </c>
      <c r="C77" s="277">
        <f t="shared" ref="C77:F77" si="19">C78+C80</f>
        <v>0</v>
      </c>
      <c r="D77" s="277">
        <f t="shared" si="19"/>
        <v>0</v>
      </c>
      <c r="E77" s="98">
        <f t="shared" si="19"/>
        <v>0</v>
      </c>
      <c r="F77" s="297">
        <f t="shared" si="19"/>
        <v>0</v>
      </c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6">
      <c r="A78" s="162" t="s">
        <v>772</v>
      </c>
      <c r="B78" s="153" t="s">
        <v>773</v>
      </c>
      <c r="C78" s="53"/>
      <c r="D78" s="53"/>
      <c r="E78" s="98">
        <f t="shared" ref="E78:E81" si="20">C78-D78</f>
        <v>0</v>
      </c>
      <c r="F78" s="54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6">
      <c r="A79" s="162" t="s">
        <v>774</v>
      </c>
      <c r="B79" s="153" t="s">
        <v>775</v>
      </c>
      <c r="C79" s="53"/>
      <c r="D79" s="53"/>
      <c r="E79" s="98">
        <f t="shared" si="20"/>
        <v>0</v>
      </c>
      <c r="F79" s="54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6">
      <c r="A80" s="162" t="s">
        <v>776</v>
      </c>
      <c r="B80" s="153" t="s">
        <v>777</v>
      </c>
      <c r="C80" s="53"/>
      <c r="D80" s="53"/>
      <c r="E80" s="98">
        <f t="shared" si="20"/>
        <v>0</v>
      </c>
      <c r="F80" s="54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6">
      <c r="A81" s="162" t="s">
        <v>745</v>
      </c>
      <c r="B81" s="153" t="s">
        <v>778</v>
      </c>
      <c r="C81" s="53"/>
      <c r="D81" s="53"/>
      <c r="E81" s="98">
        <f t="shared" si="20"/>
        <v>0</v>
      </c>
      <c r="F81" s="54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6">
      <c r="A82" s="162" t="s">
        <v>779</v>
      </c>
      <c r="B82" s="153" t="s">
        <v>780</v>
      </c>
      <c r="C82" s="277">
        <f t="shared" ref="C82:F82" si="21">SUM(C83:C86)</f>
        <v>0</v>
      </c>
      <c r="D82" s="277">
        <f t="shared" si="21"/>
        <v>0</v>
      </c>
      <c r="E82" s="98">
        <f t="shared" si="21"/>
        <v>0</v>
      </c>
      <c r="F82" s="297">
        <f t="shared" si="21"/>
        <v>0</v>
      </c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6">
      <c r="A83" s="162" t="s">
        <v>781</v>
      </c>
      <c r="B83" s="153" t="s">
        <v>782</v>
      </c>
      <c r="C83" s="53"/>
      <c r="D83" s="53"/>
      <c r="E83" s="98">
        <f t="shared" ref="E83:E86" si="22">C83-D83</f>
        <v>0</v>
      </c>
      <c r="F83" s="54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6">
      <c r="A84" s="162" t="s">
        <v>783</v>
      </c>
      <c r="B84" s="153" t="s">
        <v>784</v>
      </c>
      <c r="C84" s="53"/>
      <c r="D84" s="53"/>
      <c r="E84" s="98">
        <f t="shared" si="22"/>
        <v>0</v>
      </c>
      <c r="F84" s="54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31.2">
      <c r="A85" s="162" t="s">
        <v>785</v>
      </c>
      <c r="B85" s="153" t="s">
        <v>786</v>
      </c>
      <c r="C85" s="53"/>
      <c r="D85" s="53"/>
      <c r="E85" s="98">
        <f t="shared" si="22"/>
        <v>0</v>
      </c>
      <c r="F85" s="54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6">
      <c r="A86" s="162" t="s">
        <v>787</v>
      </c>
      <c r="B86" s="153" t="s">
        <v>788</v>
      </c>
      <c r="C86" s="53"/>
      <c r="D86" s="53"/>
      <c r="E86" s="98">
        <f t="shared" si="22"/>
        <v>0</v>
      </c>
      <c r="F86" s="54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6">
      <c r="A87" s="162" t="s">
        <v>789</v>
      </c>
      <c r="B87" s="153" t="s">
        <v>790</v>
      </c>
      <c r="C87" s="98">
        <f t="shared" ref="C87:F87" si="23">SUM(C88:C92)+C96</f>
        <v>0</v>
      </c>
      <c r="D87" s="98">
        <f t="shared" si="23"/>
        <v>0</v>
      </c>
      <c r="E87" s="98">
        <f t="shared" si="23"/>
        <v>0</v>
      </c>
      <c r="F87" s="304">
        <f t="shared" si="23"/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6">
      <c r="A88" s="162" t="s">
        <v>791</v>
      </c>
      <c r="B88" s="153" t="s">
        <v>792</v>
      </c>
      <c r="C88" s="53"/>
      <c r="D88" s="53"/>
      <c r="E88" s="98">
        <f t="shared" ref="E88:E91" si="24">C88-D88</f>
        <v>0</v>
      </c>
      <c r="F88" s="54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6">
      <c r="A89" s="162" t="s">
        <v>793</v>
      </c>
      <c r="B89" s="153" t="s">
        <v>794</v>
      </c>
      <c r="C89" s="53"/>
      <c r="D89" s="53"/>
      <c r="E89" s="98">
        <f t="shared" si="24"/>
        <v>0</v>
      </c>
      <c r="F89" s="54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6">
      <c r="A90" s="162" t="s">
        <v>795</v>
      </c>
      <c r="B90" s="153" t="s">
        <v>796</v>
      </c>
      <c r="C90" s="53"/>
      <c r="D90" s="53"/>
      <c r="E90" s="98">
        <f t="shared" si="24"/>
        <v>0</v>
      </c>
      <c r="F90" s="54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6">
      <c r="A91" s="162" t="s">
        <v>797</v>
      </c>
      <c r="B91" s="153" t="s">
        <v>798</v>
      </c>
      <c r="C91" s="53"/>
      <c r="D91" s="53"/>
      <c r="E91" s="98">
        <f t="shared" si="24"/>
        <v>0</v>
      </c>
      <c r="F91" s="54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6">
      <c r="A92" s="162" t="s">
        <v>799</v>
      </c>
      <c r="B92" s="153" t="s">
        <v>800</v>
      </c>
      <c r="C92" s="277">
        <f t="shared" ref="C92:F92" si="25">SUM(C93:C95)</f>
        <v>0</v>
      </c>
      <c r="D92" s="277">
        <f t="shared" si="25"/>
        <v>0</v>
      </c>
      <c r="E92" s="98">
        <f t="shared" si="25"/>
        <v>0</v>
      </c>
      <c r="F92" s="297">
        <f t="shared" si="25"/>
        <v>0</v>
      </c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6">
      <c r="A93" s="162" t="s">
        <v>801</v>
      </c>
      <c r="B93" s="153" t="s">
        <v>802</v>
      </c>
      <c r="C93" s="53"/>
      <c r="D93" s="53"/>
      <c r="E93" s="98">
        <f t="shared" ref="E93:E97" si="26">C93-D93</f>
        <v>0</v>
      </c>
      <c r="F93" s="54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6">
      <c r="A94" s="162" t="s">
        <v>709</v>
      </c>
      <c r="B94" s="153" t="s">
        <v>803</v>
      </c>
      <c r="C94" s="53"/>
      <c r="D94" s="53"/>
      <c r="E94" s="98">
        <f t="shared" si="26"/>
        <v>0</v>
      </c>
      <c r="F94" s="54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6">
      <c r="A95" s="162" t="s">
        <v>713</v>
      </c>
      <c r="B95" s="153" t="s">
        <v>804</v>
      </c>
      <c r="C95" s="53"/>
      <c r="D95" s="53"/>
      <c r="E95" s="98">
        <f t="shared" si="26"/>
        <v>0</v>
      </c>
      <c r="F95" s="54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6">
      <c r="A96" s="162" t="s">
        <v>805</v>
      </c>
      <c r="B96" s="153" t="s">
        <v>806</v>
      </c>
      <c r="C96" s="53"/>
      <c r="D96" s="53"/>
      <c r="E96" s="98">
        <f t="shared" si="26"/>
        <v>0</v>
      </c>
      <c r="F96" s="54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6">
      <c r="A97" s="162" t="s">
        <v>807</v>
      </c>
      <c r="B97" s="153" t="s">
        <v>808</v>
      </c>
      <c r="C97" s="53"/>
      <c r="D97" s="53"/>
      <c r="E97" s="98">
        <f t="shared" si="26"/>
        <v>0</v>
      </c>
      <c r="F97" s="54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6.8" thickBot="1">
      <c r="A98" s="338" t="s">
        <v>809</v>
      </c>
      <c r="B98" s="339" t="s">
        <v>810</v>
      </c>
      <c r="C98" s="357">
        <f t="shared" ref="C98:F98" si="27">C87+C82+C77+C73+C97</f>
        <v>0</v>
      </c>
      <c r="D98" s="357">
        <f t="shared" si="27"/>
        <v>0</v>
      </c>
      <c r="E98" s="357">
        <f t="shared" si="27"/>
        <v>0</v>
      </c>
      <c r="F98" s="358">
        <f t="shared" si="27"/>
        <v>0</v>
      </c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6.2" thickBot="1">
      <c r="A99" s="368" t="s">
        <v>811</v>
      </c>
      <c r="B99" s="369" t="s">
        <v>812</v>
      </c>
      <c r="C99" s="370">
        <f t="shared" ref="C99:F99" si="28">C98+C70+C68</f>
        <v>0</v>
      </c>
      <c r="D99" s="370">
        <f t="shared" si="28"/>
        <v>0</v>
      </c>
      <c r="E99" s="370">
        <f t="shared" si="28"/>
        <v>0</v>
      </c>
      <c r="F99" s="371">
        <f t="shared" si="28"/>
        <v>0</v>
      </c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6">
      <c r="A100" s="197"/>
      <c r="B100" s="372"/>
      <c r="C100" s="325"/>
      <c r="D100" s="325"/>
      <c r="E100" s="325"/>
      <c r="F100" s="19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6.2" thickBot="1">
      <c r="A101" s="24" t="s">
        <v>813</v>
      </c>
      <c r="B101" s="262"/>
      <c r="C101" s="325"/>
      <c r="D101" s="325"/>
      <c r="E101" s="325"/>
      <c r="F101" s="26" t="s">
        <v>814</v>
      </c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31.2">
      <c r="A102" s="132" t="s">
        <v>482</v>
      </c>
      <c r="B102" s="252" t="s">
        <v>483</v>
      </c>
      <c r="C102" s="133" t="s">
        <v>815</v>
      </c>
      <c r="D102" s="133" t="s">
        <v>816</v>
      </c>
      <c r="E102" s="133" t="s">
        <v>817</v>
      </c>
      <c r="F102" s="134" t="s">
        <v>818</v>
      </c>
      <c r="G102" s="267"/>
      <c r="H102" s="267"/>
      <c r="I102" s="267"/>
      <c r="J102" s="267"/>
      <c r="K102" s="267"/>
      <c r="L102" s="267"/>
      <c r="M102" s="267"/>
      <c r="N102" s="267"/>
      <c r="O102" s="267"/>
      <c r="P102" s="267"/>
      <c r="Q102" s="267"/>
      <c r="R102" s="267"/>
      <c r="S102" s="267"/>
      <c r="T102" s="267"/>
      <c r="U102" s="267"/>
      <c r="V102" s="267"/>
      <c r="W102" s="267"/>
      <c r="X102" s="267"/>
      <c r="Y102" s="267"/>
      <c r="Z102" s="267"/>
    </row>
    <row r="103" spans="1:26" ht="16.2" thickBot="1">
      <c r="A103" s="328" t="s">
        <v>33</v>
      </c>
      <c r="B103" s="258" t="s">
        <v>34</v>
      </c>
      <c r="C103" s="329">
        <v>1</v>
      </c>
      <c r="D103" s="329">
        <v>2</v>
      </c>
      <c r="E103" s="329">
        <v>3</v>
      </c>
      <c r="F103" s="353">
        <v>4</v>
      </c>
      <c r="G103" s="267"/>
      <c r="H103" s="267"/>
      <c r="I103" s="267"/>
      <c r="J103" s="267"/>
      <c r="K103" s="267"/>
      <c r="L103" s="267"/>
      <c r="M103" s="267"/>
      <c r="N103" s="267"/>
      <c r="O103" s="267"/>
      <c r="P103" s="267"/>
      <c r="Q103" s="267"/>
      <c r="R103" s="267"/>
      <c r="S103" s="267"/>
      <c r="T103" s="267"/>
      <c r="U103" s="267"/>
      <c r="V103" s="267"/>
      <c r="W103" s="267"/>
      <c r="X103" s="267"/>
      <c r="Y103" s="267"/>
      <c r="Z103" s="267"/>
    </row>
    <row r="104" spans="1:26" ht="15.6">
      <c r="A104" s="373" t="s">
        <v>819</v>
      </c>
      <c r="B104" s="253" t="s">
        <v>820</v>
      </c>
      <c r="C104" s="374"/>
      <c r="D104" s="374"/>
      <c r="E104" s="374"/>
      <c r="F104" s="366">
        <f t="shared" ref="F104:F106" si="29">C104+D104-E104</f>
        <v>0</v>
      </c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6">
      <c r="A105" s="162" t="s">
        <v>821</v>
      </c>
      <c r="B105" s="153" t="s">
        <v>822</v>
      </c>
      <c r="C105" s="53"/>
      <c r="D105" s="53"/>
      <c r="E105" s="53"/>
      <c r="F105" s="375">
        <f t="shared" si="29"/>
        <v>0</v>
      </c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6.2" thickBot="1">
      <c r="A106" s="344" t="s">
        <v>823</v>
      </c>
      <c r="B106" s="376" t="s">
        <v>824</v>
      </c>
      <c r="C106" s="239"/>
      <c r="D106" s="239"/>
      <c r="E106" s="239"/>
      <c r="F106" s="377">
        <f t="shared" si="29"/>
        <v>0</v>
      </c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6.8" thickBot="1">
      <c r="A107" s="378" t="s">
        <v>825</v>
      </c>
      <c r="B107" s="379" t="s">
        <v>826</v>
      </c>
      <c r="C107" s="380">
        <f t="shared" ref="C107:F107" si="30">SUM(C104:C106)</f>
        <v>0</v>
      </c>
      <c r="D107" s="380">
        <f t="shared" si="30"/>
        <v>0</v>
      </c>
      <c r="E107" s="380">
        <f t="shared" si="30"/>
        <v>0</v>
      </c>
      <c r="F107" s="381">
        <f t="shared" si="30"/>
        <v>0</v>
      </c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6.2">
      <c r="A108" s="382"/>
      <c r="B108" s="383"/>
      <c r="C108" s="24"/>
      <c r="D108" s="24"/>
      <c r="E108" s="24"/>
      <c r="F108" s="268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6">
      <c r="A109" s="486" t="s">
        <v>827</v>
      </c>
      <c r="B109" s="455"/>
      <c r="C109" s="455"/>
      <c r="D109" s="455"/>
      <c r="E109" s="455"/>
      <c r="F109" s="45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6">
      <c r="A110" s="5"/>
      <c r="B110" s="286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6">
      <c r="A111" s="124" t="s">
        <v>7</v>
      </c>
      <c r="B111" s="459" t="str">
        <f>pdeReportingDate</f>
        <v>02.03.2026</v>
      </c>
      <c r="C111" s="455"/>
      <c r="D111" s="455"/>
      <c r="E111" s="455"/>
      <c r="F111" s="455"/>
      <c r="G111" s="125"/>
      <c r="H111" s="12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6">
      <c r="A112" s="124"/>
      <c r="B112" s="459"/>
      <c r="C112" s="455"/>
      <c r="D112" s="455"/>
      <c r="E112" s="455"/>
      <c r="F112" s="455"/>
      <c r="G112" s="125"/>
      <c r="H112" s="12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6">
      <c r="A113" s="124" t="s">
        <v>292</v>
      </c>
      <c r="B113" s="460" t="str">
        <f>authorName</f>
        <v>Илияна Иванова Йорданова</v>
      </c>
      <c r="C113" s="455"/>
      <c r="D113" s="455"/>
      <c r="E113" s="455"/>
      <c r="F113" s="455"/>
      <c r="G113" s="23"/>
      <c r="H113" s="23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6">
      <c r="A114" s="124"/>
      <c r="B114" s="460"/>
      <c r="C114" s="455"/>
      <c r="D114" s="455"/>
      <c r="E114" s="455"/>
      <c r="F114" s="455"/>
      <c r="G114" s="23"/>
      <c r="H114" s="23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6">
      <c r="A115" s="124" t="s">
        <v>12</v>
      </c>
      <c r="B115" s="461"/>
      <c r="C115" s="455"/>
      <c r="D115" s="455"/>
      <c r="E115" s="455"/>
      <c r="F115" s="455"/>
      <c r="G115" s="126"/>
      <c r="H115" s="126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>
      <c r="A116" s="122"/>
      <c r="B116" s="462" t="s">
        <v>987</v>
      </c>
      <c r="C116" s="455"/>
      <c r="D116" s="455"/>
      <c r="E116" s="455"/>
      <c r="F116" s="455"/>
      <c r="G116" s="122"/>
      <c r="H116" s="122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>
      <c r="A117" s="122"/>
      <c r="B117" s="454"/>
      <c r="C117" s="455"/>
      <c r="D117" s="455"/>
      <c r="E117" s="455"/>
      <c r="F117" s="455"/>
      <c r="G117" s="122"/>
      <c r="H117" s="122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>
      <c r="A118" s="122"/>
      <c r="B118" s="454"/>
      <c r="C118" s="455"/>
      <c r="D118" s="455"/>
      <c r="E118" s="455"/>
      <c r="F118" s="455"/>
      <c r="G118" s="122"/>
      <c r="H118" s="122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>
      <c r="A119" s="122"/>
      <c r="B119" s="454"/>
      <c r="C119" s="455"/>
      <c r="D119" s="455"/>
      <c r="E119" s="455"/>
      <c r="F119" s="455"/>
      <c r="G119" s="122"/>
      <c r="H119" s="122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6">
      <c r="A120" s="122"/>
      <c r="B120" s="454"/>
      <c r="C120" s="455"/>
      <c r="D120" s="455"/>
      <c r="E120" s="455"/>
      <c r="F120" s="455"/>
      <c r="G120" s="122"/>
      <c r="H120" s="122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6">
      <c r="A121" s="122"/>
      <c r="B121" s="454"/>
      <c r="C121" s="455"/>
      <c r="D121" s="455"/>
      <c r="E121" s="455"/>
      <c r="F121" s="455"/>
      <c r="G121" s="122"/>
      <c r="H121" s="122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6">
      <c r="A122" s="122"/>
      <c r="B122" s="454"/>
      <c r="C122" s="455"/>
      <c r="D122" s="455"/>
      <c r="E122" s="455"/>
      <c r="F122" s="455"/>
      <c r="G122" s="122"/>
      <c r="H122" s="122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6">
      <c r="A123" s="5"/>
      <c r="B123" s="286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6">
      <c r="A124" s="5"/>
      <c r="B124" s="286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6">
      <c r="A125" s="5"/>
      <c r="B125" s="286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6">
      <c r="A126" s="5"/>
      <c r="B126" s="286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6">
      <c r="A127" s="5"/>
      <c r="B127" s="286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6">
      <c r="A128" s="5"/>
      <c r="B128" s="286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6">
      <c r="A129" s="5"/>
      <c r="B129" s="286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6">
      <c r="A130" s="5"/>
      <c r="B130" s="286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6">
      <c r="A131" s="5"/>
      <c r="B131" s="286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6">
      <c r="A132" s="5"/>
      <c r="B132" s="286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6">
      <c r="A133" s="5"/>
      <c r="B133" s="286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6">
      <c r="A134" s="5"/>
      <c r="B134" s="286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6">
      <c r="A135" s="5"/>
      <c r="B135" s="286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6">
      <c r="A136" s="5"/>
      <c r="B136" s="286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6">
      <c r="A137" s="5"/>
      <c r="B137" s="286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6">
      <c r="A138" s="5"/>
      <c r="B138" s="286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6">
      <c r="A139" s="5"/>
      <c r="B139" s="286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6">
      <c r="A140" s="5"/>
      <c r="B140" s="286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6">
      <c r="A141" s="5"/>
      <c r="B141" s="286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6">
      <c r="A142" s="5"/>
      <c r="B142" s="286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6">
      <c r="A143" s="5"/>
      <c r="B143" s="286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6">
      <c r="A144" s="5"/>
      <c r="B144" s="286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6">
      <c r="A145" s="5"/>
      <c r="B145" s="286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6">
      <c r="A146" s="5"/>
      <c r="B146" s="286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6">
      <c r="A147" s="5"/>
      <c r="B147" s="286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6">
      <c r="A148" s="5"/>
      <c r="B148" s="286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6">
      <c r="A149" s="5"/>
      <c r="B149" s="286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6">
      <c r="A150" s="5"/>
      <c r="B150" s="286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6">
      <c r="A151" s="5"/>
      <c r="B151" s="286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6">
      <c r="A152" s="5"/>
      <c r="B152" s="286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6">
      <c r="A153" s="5"/>
      <c r="B153" s="286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6">
      <c r="A154" s="5"/>
      <c r="B154" s="286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6">
      <c r="A155" s="5"/>
      <c r="B155" s="286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6">
      <c r="A156" s="5"/>
      <c r="B156" s="286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6">
      <c r="A157" s="5"/>
      <c r="B157" s="286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6">
      <c r="A158" s="5"/>
      <c r="B158" s="286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6">
      <c r="A159" s="5"/>
      <c r="B159" s="286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6">
      <c r="A160" s="5"/>
      <c r="B160" s="286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6">
      <c r="A161" s="5"/>
      <c r="B161" s="286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6">
      <c r="A162" s="5"/>
      <c r="B162" s="286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6">
      <c r="A163" s="5"/>
      <c r="B163" s="286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6">
      <c r="A164" s="5"/>
      <c r="B164" s="286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6">
      <c r="A165" s="5"/>
      <c r="B165" s="286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6">
      <c r="A166" s="5"/>
      <c r="B166" s="286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6">
      <c r="A167" s="5"/>
      <c r="B167" s="286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6">
      <c r="A168" s="5"/>
      <c r="B168" s="286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6">
      <c r="A169" s="5"/>
      <c r="B169" s="286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6">
      <c r="A170" s="5"/>
      <c r="B170" s="286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6">
      <c r="A171" s="5"/>
      <c r="B171" s="286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6">
      <c r="A172" s="5"/>
      <c r="B172" s="286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6">
      <c r="A173" s="5"/>
      <c r="B173" s="286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6">
      <c r="A174" s="5"/>
      <c r="B174" s="286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6">
      <c r="A175" s="5"/>
      <c r="B175" s="286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6">
      <c r="A176" s="5"/>
      <c r="B176" s="286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6">
      <c r="A177" s="5"/>
      <c r="B177" s="286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6">
      <c r="A178" s="5"/>
      <c r="B178" s="286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6">
      <c r="A179" s="5"/>
      <c r="B179" s="286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6">
      <c r="A180" s="5"/>
      <c r="B180" s="286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6">
      <c r="A181" s="5"/>
      <c r="B181" s="286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6">
      <c r="A182" s="5"/>
      <c r="B182" s="286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6">
      <c r="A183" s="5"/>
      <c r="B183" s="286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6">
      <c r="A184" s="5"/>
      <c r="B184" s="286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6">
      <c r="A185" s="5"/>
      <c r="B185" s="286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6">
      <c r="A186" s="5"/>
      <c r="B186" s="286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6">
      <c r="A187" s="5"/>
      <c r="B187" s="286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6">
      <c r="A188" s="5"/>
      <c r="B188" s="286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6">
      <c r="A189" s="5"/>
      <c r="B189" s="286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6">
      <c r="A190" s="5"/>
      <c r="B190" s="286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6">
      <c r="A191" s="5"/>
      <c r="B191" s="286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6">
      <c r="A192" s="5"/>
      <c r="B192" s="286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6">
      <c r="A193" s="5"/>
      <c r="B193" s="286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6">
      <c r="A194" s="5"/>
      <c r="B194" s="286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6">
      <c r="A195" s="5"/>
      <c r="B195" s="286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6">
      <c r="A196" s="5"/>
      <c r="B196" s="286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6">
      <c r="A197" s="5"/>
      <c r="B197" s="286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6">
      <c r="A198" s="5"/>
      <c r="B198" s="286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6">
      <c r="A199" s="5"/>
      <c r="B199" s="286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6">
      <c r="A200" s="5"/>
      <c r="B200" s="286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6">
      <c r="A201" s="5"/>
      <c r="B201" s="286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6">
      <c r="A202" s="5"/>
      <c r="B202" s="286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6">
      <c r="A203" s="5"/>
      <c r="B203" s="286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6">
      <c r="A204" s="5"/>
      <c r="B204" s="286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6">
      <c r="A205" s="5"/>
      <c r="B205" s="286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6">
      <c r="A206" s="5"/>
      <c r="B206" s="286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6">
      <c r="A207" s="5"/>
      <c r="B207" s="286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6">
      <c r="A208" s="5"/>
      <c r="B208" s="286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6">
      <c r="A209" s="5"/>
      <c r="B209" s="286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6">
      <c r="A210" s="5"/>
      <c r="B210" s="286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6">
      <c r="A211" s="5"/>
      <c r="B211" s="286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6">
      <c r="A212" s="5"/>
      <c r="B212" s="286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6">
      <c r="A213" s="5"/>
      <c r="B213" s="286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6">
      <c r="A214" s="5"/>
      <c r="B214" s="286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6">
      <c r="A215" s="5"/>
      <c r="B215" s="286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6">
      <c r="A216" s="5"/>
      <c r="B216" s="286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6">
      <c r="A217" s="5"/>
      <c r="B217" s="286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6">
      <c r="A218" s="5"/>
      <c r="B218" s="286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6">
      <c r="A219" s="5"/>
      <c r="B219" s="286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6">
      <c r="A220" s="5"/>
      <c r="B220" s="286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6">
      <c r="A221" s="5"/>
      <c r="B221" s="286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6">
      <c r="A222" s="5"/>
      <c r="B222" s="286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6">
      <c r="A223" s="5"/>
      <c r="B223" s="286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6">
      <c r="A224" s="5"/>
      <c r="B224" s="286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6">
      <c r="A225" s="5"/>
      <c r="B225" s="286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6">
      <c r="A226" s="5"/>
      <c r="B226" s="286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6">
      <c r="A227" s="5"/>
      <c r="B227" s="286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6">
      <c r="A228" s="5"/>
      <c r="B228" s="286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6">
      <c r="A229" s="5"/>
      <c r="B229" s="286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6">
      <c r="A230" s="5"/>
      <c r="B230" s="286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6">
      <c r="A231" s="5"/>
      <c r="B231" s="286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6">
      <c r="A232" s="5"/>
      <c r="B232" s="286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6">
      <c r="A233" s="5"/>
      <c r="B233" s="286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6">
      <c r="A234" s="5"/>
      <c r="B234" s="286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6">
      <c r="A235" s="5"/>
      <c r="B235" s="286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6">
      <c r="A236" s="5"/>
      <c r="B236" s="286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6">
      <c r="A237" s="5"/>
      <c r="B237" s="286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6">
      <c r="A238" s="5"/>
      <c r="B238" s="286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6">
      <c r="A239" s="5"/>
      <c r="B239" s="286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6">
      <c r="A240" s="5"/>
      <c r="B240" s="286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6">
      <c r="A241" s="5"/>
      <c r="B241" s="286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6">
      <c r="A242" s="5"/>
      <c r="B242" s="286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6">
      <c r="A243" s="5"/>
      <c r="B243" s="286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6">
      <c r="A244" s="5"/>
      <c r="B244" s="286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6">
      <c r="A245" s="5"/>
      <c r="B245" s="286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6">
      <c r="A246" s="5"/>
      <c r="B246" s="286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6">
      <c r="A247" s="5"/>
      <c r="B247" s="286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6">
      <c r="A248" s="5"/>
      <c r="B248" s="286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6">
      <c r="A249" s="5"/>
      <c r="B249" s="286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6">
      <c r="A250" s="5"/>
      <c r="B250" s="286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6">
      <c r="A251" s="5"/>
      <c r="B251" s="286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6">
      <c r="A252" s="5"/>
      <c r="B252" s="286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6">
      <c r="A253" s="5"/>
      <c r="B253" s="286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6">
      <c r="A254" s="5"/>
      <c r="B254" s="286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6">
      <c r="A255" s="5"/>
      <c r="B255" s="286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6">
      <c r="A256" s="5"/>
      <c r="B256" s="286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6">
      <c r="A257" s="5"/>
      <c r="B257" s="286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6">
      <c r="A258" s="5"/>
      <c r="B258" s="286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6">
      <c r="A259" s="5"/>
      <c r="B259" s="286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6">
      <c r="A260" s="5"/>
      <c r="B260" s="286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6">
      <c r="A261" s="5"/>
      <c r="B261" s="286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6">
      <c r="A262" s="5"/>
      <c r="B262" s="286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6">
      <c r="A263" s="5"/>
      <c r="B263" s="286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6">
      <c r="A264" s="5"/>
      <c r="B264" s="286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6">
      <c r="A265" s="5"/>
      <c r="B265" s="286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6">
      <c r="A266" s="5"/>
      <c r="B266" s="286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6">
      <c r="A267" s="5"/>
      <c r="B267" s="286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6">
      <c r="A268" s="5"/>
      <c r="B268" s="286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6">
      <c r="A269" s="5"/>
      <c r="B269" s="286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6">
      <c r="A270" s="5"/>
      <c r="B270" s="286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6">
      <c r="A271" s="5"/>
      <c r="B271" s="286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6">
      <c r="A272" s="5"/>
      <c r="B272" s="286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6">
      <c r="A273" s="5"/>
      <c r="B273" s="286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6">
      <c r="A274" s="5"/>
      <c r="B274" s="286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6">
      <c r="A275" s="5"/>
      <c r="B275" s="286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6">
      <c r="A276" s="5"/>
      <c r="B276" s="286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6">
      <c r="A277" s="5"/>
      <c r="B277" s="286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6">
      <c r="A278" s="5"/>
      <c r="B278" s="286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6">
      <c r="A279" s="5"/>
      <c r="B279" s="286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6">
      <c r="A280" s="5"/>
      <c r="B280" s="286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6">
      <c r="A281" s="5"/>
      <c r="B281" s="286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6">
      <c r="A282" s="5"/>
      <c r="B282" s="286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6">
      <c r="A283" s="5"/>
      <c r="B283" s="286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6">
      <c r="A284" s="5"/>
      <c r="B284" s="286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6">
      <c r="A285" s="5"/>
      <c r="B285" s="286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6">
      <c r="A286" s="5"/>
      <c r="B286" s="286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6">
      <c r="A287" s="5"/>
      <c r="B287" s="286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6">
      <c r="A288" s="5"/>
      <c r="B288" s="286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6">
      <c r="A289" s="5"/>
      <c r="B289" s="286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6">
      <c r="A290" s="5"/>
      <c r="B290" s="286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6">
      <c r="A291" s="5"/>
      <c r="B291" s="286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6">
      <c r="A292" s="5"/>
      <c r="B292" s="286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6">
      <c r="A293" s="5"/>
      <c r="B293" s="286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6">
      <c r="A294" s="5"/>
      <c r="B294" s="286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6">
      <c r="A295" s="5"/>
      <c r="B295" s="286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6">
      <c r="A296" s="5"/>
      <c r="B296" s="286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6">
      <c r="A297" s="5"/>
      <c r="B297" s="286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6">
      <c r="A298" s="5"/>
      <c r="B298" s="286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6">
      <c r="A299" s="5"/>
      <c r="B299" s="286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6">
      <c r="A300" s="5"/>
      <c r="B300" s="286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6">
      <c r="A301" s="5"/>
      <c r="B301" s="286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6">
      <c r="A302" s="5"/>
      <c r="B302" s="286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6">
      <c r="A303" s="5"/>
      <c r="B303" s="286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6">
      <c r="A304" s="5"/>
      <c r="B304" s="286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6">
      <c r="A305" s="5"/>
      <c r="B305" s="286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6">
      <c r="A306" s="5"/>
      <c r="B306" s="286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6">
      <c r="A307" s="5"/>
      <c r="B307" s="286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6">
      <c r="A308" s="5"/>
      <c r="B308" s="286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6">
      <c r="A309" s="5"/>
      <c r="B309" s="286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6">
      <c r="A310" s="5"/>
      <c r="B310" s="286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6">
      <c r="A311" s="5"/>
      <c r="B311" s="286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6">
      <c r="A312" s="5"/>
      <c r="B312" s="286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6">
      <c r="A313" s="5"/>
      <c r="B313" s="286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6">
      <c r="A314" s="5"/>
      <c r="B314" s="286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6">
      <c r="A315" s="5"/>
      <c r="B315" s="286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6">
      <c r="A316" s="5"/>
      <c r="B316" s="286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6">
      <c r="A317" s="5"/>
      <c r="B317" s="286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6">
      <c r="A318" s="5"/>
      <c r="B318" s="286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6">
      <c r="A319" s="5"/>
      <c r="B319" s="286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6">
      <c r="A320" s="5"/>
      <c r="B320" s="286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6">
      <c r="A321" s="5"/>
      <c r="B321" s="286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6">
      <c r="A322" s="5"/>
      <c r="B322" s="286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6">
      <c r="A323" s="5"/>
      <c r="B323" s="286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6">
      <c r="A324" s="5"/>
      <c r="B324" s="286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6">
      <c r="A325" s="5"/>
      <c r="B325" s="286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6">
      <c r="A326" s="5"/>
      <c r="B326" s="286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6">
      <c r="A327" s="5"/>
      <c r="B327" s="286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6">
      <c r="A328" s="5"/>
      <c r="B328" s="286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6">
      <c r="A329" s="5"/>
      <c r="B329" s="286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6">
      <c r="A330" s="5"/>
      <c r="B330" s="286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6">
      <c r="A331" s="5"/>
      <c r="B331" s="286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6">
      <c r="A332" s="5"/>
      <c r="B332" s="286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6">
      <c r="A333" s="5"/>
      <c r="B333" s="286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6">
      <c r="A334" s="5"/>
      <c r="B334" s="286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6">
      <c r="A335" s="5"/>
      <c r="B335" s="286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6">
      <c r="A336" s="5"/>
      <c r="B336" s="286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6">
      <c r="A337" s="5"/>
      <c r="B337" s="286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6">
      <c r="A338" s="5"/>
      <c r="B338" s="286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6">
      <c r="A339" s="5"/>
      <c r="B339" s="286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6">
      <c r="A340" s="5"/>
      <c r="B340" s="286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6">
      <c r="A341" s="5"/>
      <c r="B341" s="286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6">
      <c r="A342" s="5"/>
      <c r="B342" s="286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6">
      <c r="A343" s="5"/>
      <c r="B343" s="286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6">
      <c r="A344" s="5"/>
      <c r="B344" s="286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6">
      <c r="A345" s="5"/>
      <c r="B345" s="286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6">
      <c r="A346" s="5"/>
      <c r="B346" s="286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6">
      <c r="A347" s="5"/>
      <c r="B347" s="286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6">
      <c r="A348" s="5"/>
      <c r="B348" s="286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6">
      <c r="A349" s="5"/>
      <c r="B349" s="286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6">
      <c r="A350" s="5"/>
      <c r="B350" s="286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6">
      <c r="A351" s="5"/>
      <c r="B351" s="286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6">
      <c r="A352" s="5"/>
      <c r="B352" s="286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6">
      <c r="A353" s="5"/>
      <c r="B353" s="286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6">
      <c r="A354" s="5"/>
      <c r="B354" s="286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6">
      <c r="A355" s="5"/>
      <c r="B355" s="286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6">
      <c r="A356" s="5"/>
      <c r="B356" s="286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6">
      <c r="A357" s="5"/>
      <c r="B357" s="286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6">
      <c r="A358" s="5"/>
      <c r="B358" s="286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6">
      <c r="A359" s="5"/>
      <c r="B359" s="286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6">
      <c r="A360" s="5"/>
      <c r="B360" s="286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6">
      <c r="A361" s="5"/>
      <c r="B361" s="286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6">
      <c r="A362" s="5"/>
      <c r="B362" s="286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6">
      <c r="A363" s="5"/>
      <c r="B363" s="286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6">
      <c r="A364" s="5"/>
      <c r="B364" s="286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6">
      <c r="A365" s="5"/>
      <c r="B365" s="286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6">
      <c r="A366" s="5"/>
      <c r="B366" s="286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6">
      <c r="A367" s="5"/>
      <c r="B367" s="286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6">
      <c r="A368" s="5"/>
      <c r="B368" s="286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6">
      <c r="A369" s="5"/>
      <c r="B369" s="286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6">
      <c r="A370" s="5"/>
      <c r="B370" s="286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6">
      <c r="A371" s="5"/>
      <c r="B371" s="286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6">
      <c r="A372" s="5"/>
      <c r="B372" s="286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6">
      <c r="A373" s="5"/>
      <c r="B373" s="286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6">
      <c r="A374" s="5"/>
      <c r="B374" s="286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6">
      <c r="A375" s="5"/>
      <c r="B375" s="286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6">
      <c r="A376" s="5"/>
      <c r="B376" s="286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6">
      <c r="A377" s="5"/>
      <c r="B377" s="286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6">
      <c r="A378" s="5"/>
      <c r="B378" s="286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6">
      <c r="A379" s="5"/>
      <c r="B379" s="286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6">
      <c r="A380" s="5"/>
      <c r="B380" s="286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6">
      <c r="A381" s="5"/>
      <c r="B381" s="286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6">
      <c r="A382" s="5"/>
      <c r="B382" s="286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6">
      <c r="A383" s="5"/>
      <c r="B383" s="286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6">
      <c r="A384" s="5"/>
      <c r="B384" s="286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6">
      <c r="A385" s="5"/>
      <c r="B385" s="286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6">
      <c r="A386" s="5"/>
      <c r="B386" s="286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6">
      <c r="A387" s="5"/>
      <c r="B387" s="286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6">
      <c r="A388" s="5"/>
      <c r="B388" s="286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6">
      <c r="A389" s="5"/>
      <c r="B389" s="286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6">
      <c r="A390" s="5"/>
      <c r="B390" s="286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6">
      <c r="A391" s="5"/>
      <c r="B391" s="286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6">
      <c r="A392" s="5"/>
      <c r="B392" s="286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6">
      <c r="A393" s="5"/>
      <c r="B393" s="286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6">
      <c r="A394" s="5"/>
      <c r="B394" s="286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6">
      <c r="A395" s="5"/>
      <c r="B395" s="286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6">
      <c r="A396" s="5"/>
      <c r="B396" s="286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6">
      <c r="A397" s="5"/>
      <c r="B397" s="286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6">
      <c r="A398" s="5"/>
      <c r="B398" s="286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6">
      <c r="A399" s="5"/>
      <c r="B399" s="286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6">
      <c r="A400" s="5"/>
      <c r="B400" s="286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6">
      <c r="A401" s="5"/>
      <c r="B401" s="286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6">
      <c r="A402" s="5"/>
      <c r="B402" s="286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6">
      <c r="A403" s="5"/>
      <c r="B403" s="286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6">
      <c r="A404" s="5"/>
      <c r="B404" s="286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6">
      <c r="A405" s="5"/>
      <c r="B405" s="286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6">
      <c r="A406" s="5"/>
      <c r="B406" s="286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6">
      <c r="A407" s="5"/>
      <c r="B407" s="286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6">
      <c r="A408" s="5"/>
      <c r="B408" s="286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6">
      <c r="A409" s="5"/>
      <c r="B409" s="286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6">
      <c r="A410" s="5"/>
      <c r="B410" s="286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6">
      <c r="A411" s="5"/>
      <c r="B411" s="286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6">
      <c r="A412" s="5"/>
      <c r="B412" s="286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6">
      <c r="A413" s="5"/>
      <c r="B413" s="286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6">
      <c r="A414" s="5"/>
      <c r="B414" s="286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6">
      <c r="A415" s="5"/>
      <c r="B415" s="286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6">
      <c r="A416" s="5"/>
      <c r="B416" s="286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6">
      <c r="A417" s="5"/>
      <c r="B417" s="286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6">
      <c r="A418" s="5"/>
      <c r="B418" s="286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6">
      <c r="A419" s="5"/>
      <c r="B419" s="286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6">
      <c r="A420" s="5"/>
      <c r="B420" s="286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6">
      <c r="A421" s="5"/>
      <c r="B421" s="286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6">
      <c r="A422" s="5"/>
      <c r="B422" s="286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6">
      <c r="A423" s="5"/>
      <c r="B423" s="286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6">
      <c r="A424" s="5"/>
      <c r="B424" s="286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6">
      <c r="A425" s="5"/>
      <c r="B425" s="286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6">
      <c r="A426" s="5"/>
      <c r="B426" s="286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6">
      <c r="A427" s="5"/>
      <c r="B427" s="286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6">
      <c r="A428" s="5"/>
      <c r="B428" s="286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6">
      <c r="A429" s="5"/>
      <c r="B429" s="286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6">
      <c r="A430" s="5"/>
      <c r="B430" s="286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6">
      <c r="A431" s="5"/>
      <c r="B431" s="286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6">
      <c r="A432" s="5"/>
      <c r="B432" s="286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6">
      <c r="A433" s="5"/>
      <c r="B433" s="286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6">
      <c r="A434" s="5"/>
      <c r="B434" s="286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6">
      <c r="A435" s="5"/>
      <c r="B435" s="286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6">
      <c r="A436" s="5"/>
      <c r="B436" s="286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6">
      <c r="A437" s="5"/>
      <c r="B437" s="286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6">
      <c r="A438" s="5"/>
      <c r="B438" s="286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6">
      <c r="A439" s="5"/>
      <c r="B439" s="286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6">
      <c r="A440" s="5"/>
      <c r="B440" s="286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6">
      <c r="A441" s="5"/>
      <c r="B441" s="286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6">
      <c r="A442" s="5"/>
      <c r="B442" s="286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6">
      <c r="A443" s="5"/>
      <c r="B443" s="286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6">
      <c r="A444" s="5"/>
      <c r="B444" s="286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6">
      <c r="A445" s="5"/>
      <c r="B445" s="286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6">
      <c r="A446" s="5"/>
      <c r="B446" s="286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6">
      <c r="A447" s="5"/>
      <c r="B447" s="286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6">
      <c r="A448" s="5"/>
      <c r="B448" s="286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6">
      <c r="A449" s="5"/>
      <c r="B449" s="286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6">
      <c r="A450" s="5"/>
      <c r="B450" s="286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6">
      <c r="A451" s="5"/>
      <c r="B451" s="286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6">
      <c r="A452" s="5"/>
      <c r="B452" s="286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6">
      <c r="A453" s="5"/>
      <c r="B453" s="286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6">
      <c r="A454" s="5"/>
      <c r="B454" s="286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6">
      <c r="A455" s="5"/>
      <c r="B455" s="286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6">
      <c r="A456" s="5"/>
      <c r="B456" s="286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6">
      <c r="A457" s="5"/>
      <c r="B457" s="286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6">
      <c r="A458" s="5"/>
      <c r="B458" s="286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6">
      <c r="A459" s="5"/>
      <c r="B459" s="286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6">
      <c r="A460" s="5"/>
      <c r="B460" s="286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6">
      <c r="A461" s="5"/>
      <c r="B461" s="286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6">
      <c r="A462" s="5"/>
      <c r="B462" s="286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6">
      <c r="A463" s="5"/>
      <c r="B463" s="286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6">
      <c r="A464" s="5"/>
      <c r="B464" s="286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6">
      <c r="A465" s="5"/>
      <c r="B465" s="286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6">
      <c r="A466" s="5"/>
      <c r="B466" s="286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6">
      <c r="A467" s="5"/>
      <c r="B467" s="286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6">
      <c r="A468" s="5"/>
      <c r="B468" s="286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6">
      <c r="A469" s="5"/>
      <c r="B469" s="286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6">
      <c r="A470" s="5"/>
      <c r="B470" s="286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6">
      <c r="A471" s="5"/>
      <c r="B471" s="286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6">
      <c r="A472" s="5"/>
      <c r="B472" s="286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6">
      <c r="A473" s="5"/>
      <c r="B473" s="286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6">
      <c r="A474" s="5"/>
      <c r="B474" s="286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6">
      <c r="A475" s="5"/>
      <c r="B475" s="286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6">
      <c r="A476" s="5"/>
      <c r="B476" s="286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6">
      <c r="A477" s="5"/>
      <c r="B477" s="286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6">
      <c r="A478" s="5"/>
      <c r="B478" s="286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6">
      <c r="A479" s="5"/>
      <c r="B479" s="286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6">
      <c r="A480" s="5"/>
      <c r="B480" s="286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6">
      <c r="A481" s="5"/>
      <c r="B481" s="286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6">
      <c r="A482" s="5"/>
      <c r="B482" s="286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6">
      <c r="A483" s="5"/>
      <c r="B483" s="286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6">
      <c r="A484" s="5"/>
      <c r="B484" s="286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6">
      <c r="A485" s="5"/>
      <c r="B485" s="286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6">
      <c r="A486" s="5"/>
      <c r="B486" s="286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6">
      <c r="A487" s="5"/>
      <c r="B487" s="286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6">
      <c r="A488" s="5"/>
      <c r="B488" s="286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6">
      <c r="A489" s="5"/>
      <c r="B489" s="286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6">
      <c r="A490" s="5"/>
      <c r="B490" s="286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6">
      <c r="A491" s="5"/>
      <c r="B491" s="286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6">
      <c r="A492" s="5"/>
      <c r="B492" s="286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6">
      <c r="A493" s="5"/>
      <c r="B493" s="286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6">
      <c r="A494" s="5"/>
      <c r="B494" s="286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6">
      <c r="A495" s="5"/>
      <c r="B495" s="286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6">
      <c r="A496" s="5"/>
      <c r="B496" s="286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6">
      <c r="A497" s="5"/>
      <c r="B497" s="286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6">
      <c r="A498" s="5"/>
      <c r="B498" s="286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6">
      <c r="A499" s="5"/>
      <c r="B499" s="286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6">
      <c r="A500" s="5"/>
      <c r="B500" s="286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6">
      <c r="A501" s="5"/>
      <c r="B501" s="286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6">
      <c r="A502" s="5"/>
      <c r="B502" s="286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6">
      <c r="A503" s="5"/>
      <c r="B503" s="286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6">
      <c r="A504" s="5"/>
      <c r="B504" s="286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6">
      <c r="A505" s="5"/>
      <c r="B505" s="286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6">
      <c r="A506" s="5"/>
      <c r="B506" s="286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6">
      <c r="A507" s="5"/>
      <c r="B507" s="286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6">
      <c r="A508" s="5"/>
      <c r="B508" s="286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6">
      <c r="A509" s="5"/>
      <c r="B509" s="286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6">
      <c r="A510" s="5"/>
      <c r="B510" s="286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6">
      <c r="A511" s="5"/>
      <c r="B511" s="286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6">
      <c r="A512" s="5"/>
      <c r="B512" s="286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6">
      <c r="A513" s="5"/>
      <c r="B513" s="286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6">
      <c r="A514" s="5"/>
      <c r="B514" s="286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6">
      <c r="A515" s="5"/>
      <c r="B515" s="286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6">
      <c r="A516" s="5"/>
      <c r="B516" s="286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6">
      <c r="A517" s="5"/>
      <c r="B517" s="286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6">
      <c r="A518" s="5"/>
      <c r="B518" s="286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6">
      <c r="A519" s="5"/>
      <c r="B519" s="286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6">
      <c r="A520" s="5"/>
      <c r="B520" s="286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6">
      <c r="A521" s="5"/>
      <c r="B521" s="286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6">
      <c r="A522" s="5"/>
      <c r="B522" s="286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6">
      <c r="A523" s="5"/>
      <c r="B523" s="286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6">
      <c r="A524" s="5"/>
      <c r="B524" s="286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6">
      <c r="A525" s="5"/>
      <c r="B525" s="286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6">
      <c r="A526" s="5"/>
      <c r="B526" s="286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6">
      <c r="A527" s="5"/>
      <c r="B527" s="286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6">
      <c r="A528" s="5"/>
      <c r="B528" s="286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6">
      <c r="A529" s="5"/>
      <c r="B529" s="286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6">
      <c r="A530" s="5"/>
      <c r="B530" s="286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6">
      <c r="A531" s="5"/>
      <c r="B531" s="286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6">
      <c r="A532" s="5"/>
      <c r="B532" s="286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6">
      <c r="A533" s="5"/>
      <c r="B533" s="286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6">
      <c r="A534" s="5"/>
      <c r="B534" s="286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6">
      <c r="A535" s="5"/>
      <c r="B535" s="286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6">
      <c r="A536" s="5"/>
      <c r="B536" s="286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6">
      <c r="A537" s="5"/>
      <c r="B537" s="286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6">
      <c r="A538" s="5"/>
      <c r="B538" s="286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6">
      <c r="A539" s="5"/>
      <c r="B539" s="286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6">
      <c r="A540" s="5"/>
      <c r="B540" s="286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6">
      <c r="A541" s="5"/>
      <c r="B541" s="286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6">
      <c r="A542" s="5"/>
      <c r="B542" s="286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6">
      <c r="A543" s="5"/>
      <c r="B543" s="286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6">
      <c r="A544" s="5"/>
      <c r="B544" s="286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6">
      <c r="A545" s="5"/>
      <c r="B545" s="286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6">
      <c r="A546" s="5"/>
      <c r="B546" s="286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6">
      <c r="A547" s="5"/>
      <c r="B547" s="286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6">
      <c r="A548" s="5"/>
      <c r="B548" s="286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6">
      <c r="A549" s="5"/>
      <c r="B549" s="286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6">
      <c r="A550" s="5"/>
      <c r="B550" s="286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6">
      <c r="A551" s="5"/>
      <c r="B551" s="286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6">
      <c r="A552" s="5"/>
      <c r="B552" s="286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6">
      <c r="A553" s="5"/>
      <c r="B553" s="286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6">
      <c r="A554" s="5"/>
      <c r="B554" s="286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6">
      <c r="A555" s="5"/>
      <c r="B555" s="286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6">
      <c r="A556" s="5"/>
      <c r="B556" s="286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6">
      <c r="A557" s="5"/>
      <c r="B557" s="286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6">
      <c r="A558" s="5"/>
      <c r="B558" s="286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6">
      <c r="A559" s="5"/>
      <c r="B559" s="286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6">
      <c r="A560" s="5"/>
      <c r="B560" s="286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6">
      <c r="A561" s="5"/>
      <c r="B561" s="286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6">
      <c r="A562" s="5"/>
      <c r="B562" s="286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6">
      <c r="A563" s="5"/>
      <c r="B563" s="286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6">
      <c r="A564" s="5"/>
      <c r="B564" s="286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6">
      <c r="A565" s="5"/>
      <c r="B565" s="286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6">
      <c r="A566" s="5"/>
      <c r="B566" s="286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6">
      <c r="A567" s="5"/>
      <c r="B567" s="286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6">
      <c r="A568" s="5"/>
      <c r="B568" s="286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6">
      <c r="A569" s="5"/>
      <c r="B569" s="286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6">
      <c r="A570" s="5"/>
      <c r="B570" s="286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6">
      <c r="A571" s="5"/>
      <c r="B571" s="286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6">
      <c r="A572" s="5"/>
      <c r="B572" s="286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6">
      <c r="A573" s="5"/>
      <c r="B573" s="286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6">
      <c r="A574" s="5"/>
      <c r="B574" s="286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6">
      <c r="A575" s="5"/>
      <c r="B575" s="286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6">
      <c r="A576" s="5"/>
      <c r="B576" s="286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6">
      <c r="A577" s="5"/>
      <c r="B577" s="286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6">
      <c r="A578" s="5"/>
      <c r="B578" s="286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6">
      <c r="A579" s="5"/>
      <c r="B579" s="286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6">
      <c r="A580" s="5"/>
      <c r="B580" s="286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6">
      <c r="A581" s="5"/>
      <c r="B581" s="286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6">
      <c r="A582" s="5"/>
      <c r="B582" s="286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6">
      <c r="A583" s="5"/>
      <c r="B583" s="286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6">
      <c r="A584" s="5"/>
      <c r="B584" s="286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6">
      <c r="A585" s="5"/>
      <c r="B585" s="286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6">
      <c r="A586" s="5"/>
      <c r="B586" s="286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6">
      <c r="A587" s="5"/>
      <c r="B587" s="286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6">
      <c r="A588" s="5"/>
      <c r="B588" s="286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6">
      <c r="A589" s="5"/>
      <c r="B589" s="286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6">
      <c r="A590" s="5"/>
      <c r="B590" s="286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6">
      <c r="A591" s="5"/>
      <c r="B591" s="286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6">
      <c r="A592" s="5"/>
      <c r="B592" s="286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6">
      <c r="A593" s="5"/>
      <c r="B593" s="286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6">
      <c r="A594" s="5"/>
      <c r="B594" s="286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6">
      <c r="A595" s="5"/>
      <c r="B595" s="286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6">
      <c r="A596" s="5"/>
      <c r="B596" s="286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6">
      <c r="A597" s="5"/>
      <c r="B597" s="286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6">
      <c r="A598" s="5"/>
      <c r="B598" s="286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6">
      <c r="A599" s="5"/>
      <c r="B599" s="286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6">
      <c r="A600" s="5"/>
      <c r="B600" s="286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6">
      <c r="A601" s="5"/>
      <c r="B601" s="286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6">
      <c r="A602" s="5"/>
      <c r="B602" s="286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6">
      <c r="A603" s="5"/>
      <c r="B603" s="286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6">
      <c r="A604" s="5"/>
      <c r="B604" s="286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6">
      <c r="A605" s="5"/>
      <c r="B605" s="286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6">
      <c r="A606" s="5"/>
      <c r="B606" s="286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6">
      <c r="A607" s="5"/>
      <c r="B607" s="286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6">
      <c r="A608" s="5"/>
      <c r="B608" s="286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6">
      <c r="A609" s="5"/>
      <c r="B609" s="286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6">
      <c r="A610" s="5"/>
      <c r="B610" s="286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6">
      <c r="A611" s="5"/>
      <c r="B611" s="286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6">
      <c r="A612" s="5"/>
      <c r="B612" s="286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6">
      <c r="A613" s="5"/>
      <c r="B613" s="286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6">
      <c r="A614" s="5"/>
      <c r="B614" s="286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6">
      <c r="A615" s="5"/>
      <c r="B615" s="286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6">
      <c r="A616" s="5"/>
      <c r="B616" s="286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6">
      <c r="A617" s="5"/>
      <c r="B617" s="286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6">
      <c r="A618" s="5"/>
      <c r="B618" s="286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6">
      <c r="A619" s="5"/>
      <c r="B619" s="286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6">
      <c r="A620" s="5"/>
      <c r="B620" s="286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6">
      <c r="A621" s="5"/>
      <c r="B621" s="286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6">
      <c r="A622" s="5"/>
      <c r="B622" s="286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6">
      <c r="A623" s="5"/>
      <c r="B623" s="286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6">
      <c r="A624" s="5"/>
      <c r="B624" s="286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6">
      <c r="A625" s="5"/>
      <c r="B625" s="286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6">
      <c r="A626" s="5"/>
      <c r="B626" s="286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6">
      <c r="A627" s="5"/>
      <c r="B627" s="286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6">
      <c r="A628" s="5"/>
      <c r="B628" s="286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6">
      <c r="A629" s="5"/>
      <c r="B629" s="286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6">
      <c r="A630" s="5"/>
      <c r="B630" s="286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6">
      <c r="A631" s="5"/>
      <c r="B631" s="286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6">
      <c r="A632" s="5"/>
      <c r="B632" s="286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6">
      <c r="A633" s="5"/>
      <c r="B633" s="286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6">
      <c r="A634" s="5"/>
      <c r="B634" s="286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6">
      <c r="A635" s="5"/>
      <c r="B635" s="286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6">
      <c r="A636" s="5"/>
      <c r="B636" s="286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6">
      <c r="A637" s="5"/>
      <c r="B637" s="286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6">
      <c r="A638" s="5"/>
      <c r="B638" s="286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6">
      <c r="A639" s="5"/>
      <c r="B639" s="286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6">
      <c r="A640" s="5"/>
      <c r="B640" s="286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6">
      <c r="A641" s="5"/>
      <c r="B641" s="286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6">
      <c r="A642" s="5"/>
      <c r="B642" s="286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6">
      <c r="A643" s="5"/>
      <c r="B643" s="286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6">
      <c r="A644" s="5"/>
      <c r="B644" s="286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6">
      <c r="A645" s="5"/>
      <c r="B645" s="286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6">
      <c r="A646" s="5"/>
      <c r="B646" s="286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6">
      <c r="A647" s="5"/>
      <c r="B647" s="286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6">
      <c r="A648" s="5"/>
      <c r="B648" s="286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6">
      <c r="A649" s="5"/>
      <c r="B649" s="286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6">
      <c r="A650" s="5"/>
      <c r="B650" s="286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6">
      <c r="A651" s="5"/>
      <c r="B651" s="286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6">
      <c r="A652" s="5"/>
      <c r="B652" s="286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6">
      <c r="A653" s="5"/>
      <c r="B653" s="286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6">
      <c r="A654" s="5"/>
      <c r="B654" s="286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6">
      <c r="A655" s="5"/>
      <c r="B655" s="286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6">
      <c r="A656" s="5"/>
      <c r="B656" s="286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6">
      <c r="A657" s="5"/>
      <c r="B657" s="286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6">
      <c r="A658" s="5"/>
      <c r="B658" s="286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6">
      <c r="A659" s="5"/>
      <c r="B659" s="286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6">
      <c r="A660" s="5"/>
      <c r="B660" s="286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6">
      <c r="A661" s="5"/>
      <c r="B661" s="286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6">
      <c r="A662" s="5"/>
      <c r="B662" s="286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6">
      <c r="A663" s="5"/>
      <c r="B663" s="286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6">
      <c r="A664" s="5"/>
      <c r="B664" s="286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6">
      <c r="A665" s="5"/>
      <c r="B665" s="286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6">
      <c r="A666" s="5"/>
      <c r="B666" s="286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6">
      <c r="A667" s="5"/>
      <c r="B667" s="286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6">
      <c r="A668" s="5"/>
      <c r="B668" s="286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6">
      <c r="A669" s="5"/>
      <c r="B669" s="286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6">
      <c r="A670" s="5"/>
      <c r="B670" s="286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6">
      <c r="A671" s="5"/>
      <c r="B671" s="286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6">
      <c r="A672" s="5"/>
      <c r="B672" s="286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6">
      <c r="A673" s="5"/>
      <c r="B673" s="286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6">
      <c r="A674" s="5"/>
      <c r="B674" s="286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6">
      <c r="A675" s="5"/>
      <c r="B675" s="286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6">
      <c r="A676" s="5"/>
      <c r="B676" s="286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6">
      <c r="A677" s="5"/>
      <c r="B677" s="286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6">
      <c r="A678" s="5"/>
      <c r="B678" s="286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6">
      <c r="A679" s="5"/>
      <c r="B679" s="286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6">
      <c r="A680" s="5"/>
      <c r="B680" s="286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6">
      <c r="A681" s="5"/>
      <c r="B681" s="286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6">
      <c r="A682" s="5"/>
      <c r="B682" s="286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6">
      <c r="A683" s="5"/>
      <c r="B683" s="286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6">
      <c r="A684" s="5"/>
      <c r="B684" s="286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6">
      <c r="A685" s="5"/>
      <c r="B685" s="286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6">
      <c r="A686" s="5"/>
      <c r="B686" s="286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6">
      <c r="A687" s="5"/>
      <c r="B687" s="286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6">
      <c r="A688" s="5"/>
      <c r="B688" s="286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6">
      <c r="A689" s="5"/>
      <c r="B689" s="286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6">
      <c r="A690" s="5"/>
      <c r="B690" s="286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6">
      <c r="A691" s="5"/>
      <c r="B691" s="286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6">
      <c r="A692" s="5"/>
      <c r="B692" s="286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6">
      <c r="A693" s="5"/>
      <c r="B693" s="286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6">
      <c r="A694" s="5"/>
      <c r="B694" s="286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6">
      <c r="A695" s="5"/>
      <c r="B695" s="286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6">
      <c r="A696" s="5"/>
      <c r="B696" s="286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6">
      <c r="A697" s="5"/>
      <c r="B697" s="286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6">
      <c r="A698" s="5"/>
      <c r="B698" s="286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6">
      <c r="A699" s="5"/>
      <c r="B699" s="286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6">
      <c r="A700" s="5"/>
      <c r="B700" s="286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6">
      <c r="A701" s="5"/>
      <c r="B701" s="286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6">
      <c r="A702" s="5"/>
      <c r="B702" s="286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6">
      <c r="A703" s="5"/>
      <c r="B703" s="286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6">
      <c r="A704" s="5"/>
      <c r="B704" s="286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6">
      <c r="A705" s="5"/>
      <c r="B705" s="286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6">
      <c r="A706" s="5"/>
      <c r="B706" s="286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6">
      <c r="A707" s="5"/>
      <c r="B707" s="286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6">
      <c r="A708" s="5"/>
      <c r="B708" s="286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6">
      <c r="A709" s="5"/>
      <c r="B709" s="286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6">
      <c r="A710" s="5"/>
      <c r="B710" s="286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6">
      <c r="A711" s="5"/>
      <c r="B711" s="286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6">
      <c r="A712" s="5"/>
      <c r="B712" s="286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6">
      <c r="A713" s="5"/>
      <c r="B713" s="286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6">
      <c r="A714" s="5"/>
      <c r="B714" s="286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6">
      <c r="A715" s="5"/>
      <c r="B715" s="286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6">
      <c r="A716" s="5"/>
      <c r="B716" s="286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6">
      <c r="A717" s="5"/>
      <c r="B717" s="286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6">
      <c r="A718" s="5"/>
      <c r="B718" s="286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6">
      <c r="A719" s="5"/>
      <c r="B719" s="286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6">
      <c r="A720" s="5"/>
      <c r="B720" s="286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6">
      <c r="A721" s="5"/>
      <c r="B721" s="286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6">
      <c r="A722" s="5"/>
      <c r="B722" s="286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6">
      <c r="A723" s="5"/>
      <c r="B723" s="286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6">
      <c r="A724" s="5"/>
      <c r="B724" s="286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6">
      <c r="A725" s="5"/>
      <c r="B725" s="286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6">
      <c r="A726" s="5"/>
      <c r="B726" s="286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6">
      <c r="A727" s="5"/>
      <c r="B727" s="286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6">
      <c r="A728" s="5"/>
      <c r="B728" s="286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6">
      <c r="A729" s="5"/>
      <c r="B729" s="286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6">
      <c r="A730" s="5"/>
      <c r="B730" s="286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6">
      <c r="A731" s="5"/>
      <c r="B731" s="286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6">
      <c r="A732" s="5"/>
      <c r="B732" s="286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6">
      <c r="A733" s="5"/>
      <c r="B733" s="286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6">
      <c r="A734" s="5"/>
      <c r="B734" s="286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6">
      <c r="A735" s="5"/>
      <c r="B735" s="286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6">
      <c r="A736" s="5"/>
      <c r="B736" s="286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6">
      <c r="A737" s="5"/>
      <c r="B737" s="286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6">
      <c r="A738" s="5"/>
      <c r="B738" s="286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6">
      <c r="A739" s="5"/>
      <c r="B739" s="286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6">
      <c r="A740" s="5"/>
      <c r="B740" s="286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6">
      <c r="A741" s="5"/>
      <c r="B741" s="286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6">
      <c r="A742" s="5"/>
      <c r="B742" s="286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6">
      <c r="A743" s="5"/>
      <c r="B743" s="286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6">
      <c r="A744" s="5"/>
      <c r="B744" s="286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6">
      <c r="A745" s="5"/>
      <c r="B745" s="286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6">
      <c r="A746" s="5"/>
      <c r="B746" s="286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6">
      <c r="A747" s="5"/>
      <c r="B747" s="286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6">
      <c r="A748" s="5"/>
      <c r="B748" s="286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6">
      <c r="A749" s="5"/>
      <c r="B749" s="286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6">
      <c r="A750" s="5"/>
      <c r="B750" s="286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6">
      <c r="A751" s="5"/>
      <c r="B751" s="286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6">
      <c r="A752" s="5"/>
      <c r="B752" s="286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6">
      <c r="A753" s="5"/>
      <c r="B753" s="286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6">
      <c r="A754" s="5"/>
      <c r="B754" s="286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6">
      <c r="A755" s="5"/>
      <c r="B755" s="286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6">
      <c r="A756" s="5"/>
      <c r="B756" s="286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6">
      <c r="A757" s="5"/>
      <c r="B757" s="286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6">
      <c r="A758" s="5"/>
      <c r="B758" s="286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6">
      <c r="A759" s="5"/>
      <c r="B759" s="286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6">
      <c r="A760" s="5"/>
      <c r="B760" s="286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6">
      <c r="A761" s="5"/>
      <c r="B761" s="286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6">
      <c r="A762" s="5"/>
      <c r="B762" s="286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6">
      <c r="A763" s="5"/>
      <c r="B763" s="286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6">
      <c r="A764" s="5"/>
      <c r="B764" s="286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6">
      <c r="A765" s="5"/>
      <c r="B765" s="286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6">
      <c r="A766" s="5"/>
      <c r="B766" s="286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6">
      <c r="A767" s="5"/>
      <c r="B767" s="286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6">
      <c r="A768" s="5"/>
      <c r="B768" s="286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6">
      <c r="A769" s="5"/>
      <c r="B769" s="286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6">
      <c r="A770" s="5"/>
      <c r="B770" s="286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6">
      <c r="A771" s="5"/>
      <c r="B771" s="286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6">
      <c r="A772" s="5"/>
      <c r="B772" s="286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6">
      <c r="A773" s="5"/>
      <c r="B773" s="286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6">
      <c r="A774" s="5"/>
      <c r="B774" s="286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6">
      <c r="A775" s="5"/>
      <c r="B775" s="286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6">
      <c r="A776" s="5"/>
      <c r="B776" s="286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6">
      <c r="A777" s="5"/>
      <c r="B777" s="286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6">
      <c r="A778" s="5"/>
      <c r="B778" s="286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6">
      <c r="A779" s="5"/>
      <c r="B779" s="286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6">
      <c r="A780" s="5"/>
      <c r="B780" s="286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6">
      <c r="A781" s="5"/>
      <c r="B781" s="286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6">
      <c r="A782" s="5"/>
      <c r="B782" s="286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6">
      <c r="A783" s="5"/>
      <c r="B783" s="286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6">
      <c r="A784" s="5"/>
      <c r="B784" s="286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6">
      <c r="A785" s="5"/>
      <c r="B785" s="286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6">
      <c r="A786" s="5"/>
      <c r="B786" s="286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6">
      <c r="A787" s="5"/>
      <c r="B787" s="286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6">
      <c r="A788" s="5"/>
      <c r="B788" s="286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6">
      <c r="A789" s="5"/>
      <c r="B789" s="286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6">
      <c r="A790" s="5"/>
      <c r="B790" s="286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6">
      <c r="A791" s="5"/>
      <c r="B791" s="286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6">
      <c r="A792" s="5"/>
      <c r="B792" s="286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6">
      <c r="A793" s="5"/>
      <c r="B793" s="286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6">
      <c r="A794" s="5"/>
      <c r="B794" s="286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6">
      <c r="A795" s="5"/>
      <c r="B795" s="286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6">
      <c r="A796" s="5"/>
      <c r="B796" s="286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6">
      <c r="A797" s="5"/>
      <c r="B797" s="286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6">
      <c r="A798" s="5"/>
      <c r="B798" s="286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6">
      <c r="A799" s="5"/>
      <c r="B799" s="286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6">
      <c r="A800" s="5"/>
      <c r="B800" s="286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6">
      <c r="A801" s="5"/>
      <c r="B801" s="286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6">
      <c r="A802" s="5"/>
      <c r="B802" s="286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6">
      <c r="A803" s="5"/>
      <c r="B803" s="286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6">
      <c r="A804" s="5"/>
      <c r="B804" s="286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6">
      <c r="A805" s="5"/>
      <c r="B805" s="286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6">
      <c r="A806" s="5"/>
      <c r="B806" s="286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6">
      <c r="A807" s="5"/>
      <c r="B807" s="286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6">
      <c r="A808" s="5"/>
      <c r="B808" s="286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6">
      <c r="A809" s="5"/>
      <c r="B809" s="286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6">
      <c r="A810" s="5"/>
      <c r="B810" s="286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6">
      <c r="A811" s="5"/>
      <c r="B811" s="286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6">
      <c r="A812" s="5"/>
      <c r="B812" s="286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6">
      <c r="A813" s="5"/>
      <c r="B813" s="286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6">
      <c r="A814" s="5"/>
      <c r="B814" s="286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6">
      <c r="A815" s="5"/>
      <c r="B815" s="286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6">
      <c r="A816" s="5"/>
      <c r="B816" s="286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6">
      <c r="A817" s="5"/>
      <c r="B817" s="286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6">
      <c r="A818" s="5"/>
      <c r="B818" s="286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6">
      <c r="A819" s="5"/>
      <c r="B819" s="286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6">
      <c r="A820" s="5"/>
      <c r="B820" s="286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6">
      <c r="A821" s="5"/>
      <c r="B821" s="286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6">
      <c r="A822" s="5"/>
      <c r="B822" s="286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6">
      <c r="A823" s="5"/>
      <c r="B823" s="286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6">
      <c r="A824" s="5"/>
      <c r="B824" s="286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6">
      <c r="A825" s="5"/>
      <c r="B825" s="286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6">
      <c r="A826" s="5"/>
      <c r="B826" s="286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6">
      <c r="A827" s="5"/>
      <c r="B827" s="286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6">
      <c r="A828" s="5"/>
      <c r="B828" s="286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6">
      <c r="A829" s="5"/>
      <c r="B829" s="286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6">
      <c r="A830" s="5"/>
      <c r="B830" s="286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6">
      <c r="A831" s="5"/>
      <c r="B831" s="286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6">
      <c r="A832" s="5"/>
      <c r="B832" s="286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6">
      <c r="A833" s="5"/>
      <c r="B833" s="286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6">
      <c r="A834" s="5"/>
      <c r="B834" s="286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6">
      <c r="A835" s="5"/>
      <c r="B835" s="286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6">
      <c r="A836" s="5"/>
      <c r="B836" s="286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6">
      <c r="A837" s="5"/>
      <c r="B837" s="286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6">
      <c r="A838" s="5"/>
      <c r="B838" s="286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6">
      <c r="A839" s="5"/>
      <c r="B839" s="286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6">
      <c r="A840" s="5"/>
      <c r="B840" s="286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6">
      <c r="A841" s="5"/>
      <c r="B841" s="286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6">
      <c r="A842" s="5"/>
      <c r="B842" s="286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6">
      <c r="A843" s="5"/>
      <c r="B843" s="286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6">
      <c r="A844" s="5"/>
      <c r="B844" s="286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6">
      <c r="A845" s="5"/>
      <c r="B845" s="286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6">
      <c r="A846" s="5"/>
      <c r="B846" s="286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6">
      <c r="A847" s="5"/>
      <c r="B847" s="286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6">
      <c r="A848" s="5"/>
      <c r="B848" s="286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6">
      <c r="A849" s="5"/>
      <c r="B849" s="286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6">
      <c r="A850" s="5"/>
      <c r="B850" s="286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6">
      <c r="A851" s="5"/>
      <c r="B851" s="286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6">
      <c r="A852" s="5"/>
      <c r="B852" s="286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6">
      <c r="A853" s="5"/>
      <c r="B853" s="286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6">
      <c r="A854" s="5"/>
      <c r="B854" s="286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6">
      <c r="A855" s="5"/>
      <c r="B855" s="286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6">
      <c r="A856" s="5"/>
      <c r="B856" s="286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6">
      <c r="A857" s="5"/>
      <c r="B857" s="286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6">
      <c r="A858" s="5"/>
      <c r="B858" s="286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6">
      <c r="A859" s="5"/>
      <c r="B859" s="286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6">
      <c r="A860" s="5"/>
      <c r="B860" s="286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6">
      <c r="A861" s="5"/>
      <c r="B861" s="286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6">
      <c r="A862" s="5"/>
      <c r="B862" s="286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6">
      <c r="A863" s="5"/>
      <c r="B863" s="286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6">
      <c r="A864" s="5"/>
      <c r="B864" s="286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6">
      <c r="A865" s="5"/>
      <c r="B865" s="286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6">
      <c r="A866" s="5"/>
      <c r="B866" s="286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6">
      <c r="A867" s="5"/>
      <c r="B867" s="286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6">
      <c r="A868" s="5"/>
      <c r="B868" s="286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6">
      <c r="A869" s="5"/>
      <c r="B869" s="286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6">
      <c r="A870" s="5"/>
      <c r="B870" s="286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6">
      <c r="A871" s="5"/>
      <c r="B871" s="286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6">
      <c r="A872" s="5"/>
      <c r="B872" s="286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6">
      <c r="A873" s="5"/>
      <c r="B873" s="286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6">
      <c r="A874" s="5"/>
      <c r="B874" s="286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6">
      <c r="A875" s="5"/>
      <c r="B875" s="286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6">
      <c r="A876" s="5"/>
      <c r="B876" s="286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6">
      <c r="A877" s="5"/>
      <c r="B877" s="286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6">
      <c r="A878" s="5"/>
      <c r="B878" s="286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6">
      <c r="A879" s="5"/>
      <c r="B879" s="286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6">
      <c r="A880" s="5"/>
      <c r="B880" s="286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6">
      <c r="A881" s="5"/>
      <c r="B881" s="286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6">
      <c r="A882" s="5"/>
      <c r="B882" s="286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6">
      <c r="A883" s="5"/>
      <c r="B883" s="286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6">
      <c r="A884" s="5"/>
      <c r="B884" s="286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6">
      <c r="A885" s="5"/>
      <c r="B885" s="286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6">
      <c r="A886" s="5"/>
      <c r="B886" s="286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6">
      <c r="A887" s="5"/>
      <c r="B887" s="286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6">
      <c r="A888" s="5"/>
      <c r="B888" s="286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6">
      <c r="A889" s="5"/>
      <c r="B889" s="286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6">
      <c r="A890" s="5"/>
      <c r="B890" s="286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6">
      <c r="A891" s="5"/>
      <c r="B891" s="286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6">
      <c r="A892" s="5"/>
      <c r="B892" s="286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6">
      <c r="A893" s="5"/>
      <c r="B893" s="286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6">
      <c r="A894" s="5"/>
      <c r="B894" s="286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6">
      <c r="A895" s="5"/>
      <c r="B895" s="286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6">
      <c r="A896" s="5"/>
      <c r="B896" s="286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6">
      <c r="A897" s="5"/>
      <c r="B897" s="286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6">
      <c r="A898" s="5"/>
      <c r="B898" s="286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6">
      <c r="A899" s="5"/>
      <c r="B899" s="286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6">
      <c r="A900" s="5"/>
      <c r="B900" s="286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6">
      <c r="A901" s="5"/>
      <c r="B901" s="286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6">
      <c r="A902" s="5"/>
      <c r="B902" s="286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6">
      <c r="A903" s="5"/>
      <c r="B903" s="286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6">
      <c r="A904" s="5"/>
      <c r="B904" s="286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6">
      <c r="A905" s="5"/>
      <c r="B905" s="286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6">
      <c r="A906" s="5"/>
      <c r="B906" s="286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6">
      <c r="A907" s="5"/>
      <c r="B907" s="286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6">
      <c r="A908" s="5"/>
      <c r="B908" s="286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6">
      <c r="A909" s="5"/>
      <c r="B909" s="286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6">
      <c r="A910" s="5"/>
      <c r="B910" s="286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6">
      <c r="A911" s="5"/>
      <c r="B911" s="286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6">
      <c r="A912" s="5"/>
      <c r="B912" s="286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6">
      <c r="A913" s="5"/>
      <c r="B913" s="286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6">
      <c r="A914" s="5"/>
      <c r="B914" s="286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6">
      <c r="A915" s="5"/>
      <c r="B915" s="286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6">
      <c r="A916" s="5"/>
      <c r="B916" s="286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6">
      <c r="A917" s="5"/>
      <c r="B917" s="286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6">
      <c r="A918" s="5"/>
      <c r="B918" s="286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6">
      <c r="A919" s="5"/>
      <c r="B919" s="286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6">
      <c r="A920" s="5"/>
      <c r="B920" s="286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6">
      <c r="A921" s="5"/>
      <c r="B921" s="286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6">
      <c r="A922" s="5"/>
      <c r="B922" s="286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6">
      <c r="A923" s="5"/>
      <c r="B923" s="286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6">
      <c r="A924" s="5"/>
      <c r="B924" s="286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6">
      <c r="A925" s="5"/>
      <c r="B925" s="286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6">
      <c r="A926" s="5"/>
      <c r="B926" s="286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6">
      <c r="A927" s="5"/>
      <c r="B927" s="286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6">
      <c r="A928" s="5"/>
      <c r="B928" s="286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6">
      <c r="A929" s="5"/>
      <c r="B929" s="286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6">
      <c r="A930" s="5"/>
      <c r="B930" s="286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6">
      <c r="A931" s="5"/>
      <c r="B931" s="286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6">
      <c r="A932" s="5"/>
      <c r="B932" s="286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6">
      <c r="A933" s="5"/>
      <c r="B933" s="286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6">
      <c r="A934" s="5"/>
      <c r="B934" s="286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6">
      <c r="A935" s="5"/>
      <c r="B935" s="286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6">
      <c r="A936" s="5"/>
      <c r="B936" s="286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6">
      <c r="A937" s="5"/>
      <c r="B937" s="286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6">
      <c r="A938" s="5"/>
      <c r="B938" s="286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6">
      <c r="A939" s="5"/>
      <c r="B939" s="286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6">
      <c r="A940" s="5"/>
      <c r="B940" s="286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6">
      <c r="A941" s="5"/>
      <c r="B941" s="286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6">
      <c r="A942" s="5"/>
      <c r="B942" s="286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6">
      <c r="A943" s="5"/>
      <c r="B943" s="286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6">
      <c r="A944" s="5"/>
      <c r="B944" s="286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6">
      <c r="A945" s="5"/>
      <c r="B945" s="286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6">
      <c r="A946" s="5"/>
      <c r="B946" s="286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6">
      <c r="A947" s="5"/>
      <c r="B947" s="286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6">
      <c r="A948" s="5"/>
      <c r="B948" s="286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6">
      <c r="A949" s="5"/>
      <c r="B949" s="286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6">
      <c r="A950" s="5"/>
      <c r="B950" s="286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6">
      <c r="A951" s="5"/>
      <c r="B951" s="286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6">
      <c r="A952" s="5"/>
      <c r="B952" s="286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6">
      <c r="A953" s="5"/>
      <c r="B953" s="286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6">
      <c r="A954" s="5"/>
      <c r="B954" s="286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6">
      <c r="A955" s="5"/>
      <c r="B955" s="286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6">
      <c r="A956" s="5"/>
      <c r="B956" s="286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6">
      <c r="A957" s="5"/>
      <c r="B957" s="286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6">
      <c r="A958" s="5"/>
      <c r="B958" s="286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6">
      <c r="A959" s="5"/>
      <c r="B959" s="286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6">
      <c r="A960" s="5"/>
      <c r="B960" s="286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6">
      <c r="A961" s="5"/>
      <c r="B961" s="286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6">
      <c r="A962" s="5"/>
      <c r="B962" s="286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6">
      <c r="A963" s="5"/>
      <c r="B963" s="286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6">
      <c r="A964" s="5"/>
      <c r="B964" s="286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6">
      <c r="A965" s="5"/>
      <c r="B965" s="286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6">
      <c r="A966" s="5"/>
      <c r="B966" s="286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6">
      <c r="A967" s="5"/>
      <c r="B967" s="286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6">
      <c r="A968" s="5"/>
      <c r="B968" s="286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6">
      <c r="A969" s="5"/>
      <c r="B969" s="286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6">
      <c r="A970" s="5"/>
      <c r="B970" s="286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6">
      <c r="A971" s="5"/>
      <c r="B971" s="286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6">
      <c r="A972" s="5"/>
      <c r="B972" s="286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6">
      <c r="A973" s="5"/>
      <c r="B973" s="286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6">
      <c r="A974" s="5"/>
      <c r="B974" s="286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6">
      <c r="A975" s="5"/>
      <c r="B975" s="286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6">
      <c r="A976" s="5"/>
      <c r="B976" s="286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6">
      <c r="A977" s="5"/>
      <c r="B977" s="286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6">
      <c r="A978" s="5"/>
      <c r="B978" s="286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6">
      <c r="A979" s="5"/>
      <c r="B979" s="286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6">
      <c r="A980" s="5"/>
      <c r="B980" s="286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6">
      <c r="A981" s="5"/>
      <c r="B981" s="286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6">
      <c r="A982" s="5"/>
      <c r="B982" s="286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6">
      <c r="A983" s="5"/>
      <c r="B983" s="286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6">
      <c r="A984" s="5"/>
      <c r="B984" s="286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6">
      <c r="A985" s="5"/>
      <c r="B985" s="286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6">
      <c r="A986" s="5"/>
      <c r="B986" s="286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6">
      <c r="A987" s="5"/>
      <c r="B987" s="286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6">
      <c r="A988" s="5"/>
      <c r="B988" s="286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6">
      <c r="A989" s="5"/>
      <c r="B989" s="286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6">
      <c r="A990" s="5"/>
      <c r="B990" s="286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6">
      <c r="A991" s="5"/>
      <c r="B991" s="286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6">
      <c r="A992" s="5"/>
      <c r="B992" s="286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6">
      <c r="A993" s="5"/>
      <c r="B993" s="286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6">
      <c r="A994" s="5"/>
      <c r="B994" s="286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6">
      <c r="A995" s="5"/>
      <c r="B995" s="286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6">
      <c r="A996" s="5"/>
      <c r="B996" s="286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6">
      <c r="A997" s="5"/>
      <c r="B997" s="286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6">
      <c r="A998" s="5"/>
      <c r="B998" s="286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6">
      <c r="A999" s="5"/>
      <c r="B999" s="286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6">
      <c r="A1000" s="5"/>
      <c r="B1000" s="286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26">
    <mergeCell ref="A109:F109"/>
    <mergeCell ref="A1:D1"/>
    <mergeCell ref="A3:C3"/>
    <mergeCell ref="A4:C4"/>
    <mergeCell ref="A5:C5"/>
    <mergeCell ref="A8:A9"/>
    <mergeCell ref="B8:B9"/>
    <mergeCell ref="C8:C9"/>
    <mergeCell ref="D8:E8"/>
    <mergeCell ref="A50:A51"/>
    <mergeCell ref="B50:B51"/>
    <mergeCell ref="C50:C51"/>
    <mergeCell ref="D50:E50"/>
    <mergeCell ref="F50:F51"/>
    <mergeCell ref="B122:F122"/>
    <mergeCell ref="B111:F111"/>
    <mergeCell ref="B112:F112"/>
    <mergeCell ref="B113:F113"/>
    <mergeCell ref="B114:F114"/>
    <mergeCell ref="B115:F115"/>
    <mergeCell ref="B116:F116"/>
    <mergeCell ref="B117:F117"/>
    <mergeCell ref="B118:F118"/>
    <mergeCell ref="B119:F119"/>
    <mergeCell ref="B120:F120"/>
    <mergeCell ref="B121:F121"/>
  </mergeCells>
  <dataValidations count="1">
    <dataValidation type="decimal" allowBlank="1" showInputMessage="1" showErrorMessage="1" prompt="Невалиден формат - Стойността в клетката може да съдържа само положително число._x000a__x000a_За да коригирате натиснете Retry. За да се откажете натиснете Cancel." sqref="C11:D11 C83:D86 F83:F86 C88:D91 F88:F91 C93:D97 F93:F97 C104:E106" xr:uid="{1CDD1828-75E1-414C-8850-038F2D8686BB}">
      <formula1>0</formula1>
      <formula2>9999999999999990</formula2>
    </dataValidation>
  </dataValidations>
  <printOptions horizontalCentered="1" verticalCentered="1"/>
  <pageMargins left="0.59055118110236227" right="0.51181102362204722" top="0.51181102362204722" bottom="0.39370078740157483" header="0" footer="0"/>
  <pageSetup paperSize="9" scale="63" orientation="portrait" r:id="rId1"/>
  <rowBreaks count="2" manualBreakCount="2">
    <brk id="48" max="6" man="1"/>
    <brk id="121" max="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Z1000"/>
  <sheetViews>
    <sheetView view="pageBreakPreview" zoomScale="60" zoomScaleNormal="100" workbookViewId="0">
      <selection activeCell="L8" sqref="L8"/>
    </sheetView>
  </sheetViews>
  <sheetFormatPr defaultColWidth="14.44140625" defaultRowHeight="15" customHeight="1"/>
  <cols>
    <col min="1" max="1" width="51.77734375" customWidth="1"/>
    <col min="2" max="2" width="10.77734375" customWidth="1"/>
    <col min="3" max="7" width="13.77734375" customWidth="1"/>
    <col min="8" max="9" width="14.77734375" customWidth="1"/>
    <col min="10" max="20" width="10.77734375" customWidth="1"/>
    <col min="21" max="21" width="13.44140625" customWidth="1"/>
    <col min="22" max="26" width="10.77734375" customWidth="1"/>
  </cols>
  <sheetData>
    <row r="1" spans="1:26" ht="15.6">
      <c r="A1" s="456" t="s">
        <v>828</v>
      </c>
      <c r="B1" s="455"/>
      <c r="C1" s="455"/>
      <c r="D1" s="455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23"/>
      <c r="T1" s="19"/>
      <c r="U1" s="19"/>
      <c r="V1" s="19"/>
      <c r="W1" s="5"/>
      <c r="X1" s="5"/>
      <c r="Y1" s="5"/>
      <c r="Z1" s="5"/>
    </row>
    <row r="2" spans="1:26" ht="15.6">
      <c r="A2" s="384"/>
      <c r="B2" s="17"/>
      <c r="C2" s="17"/>
      <c r="D2" s="17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3"/>
      <c r="T2" s="19"/>
      <c r="U2" s="19"/>
      <c r="V2" s="19"/>
      <c r="W2" s="5"/>
      <c r="X2" s="5"/>
      <c r="Y2" s="5"/>
      <c r="Z2" s="5"/>
    </row>
    <row r="3" spans="1:26" ht="15.6">
      <c r="A3" s="458" t="str">
        <f>CONCATENATE("на ",UPPER(pdeName))</f>
        <v>на ЕЙЧ АР КЕПИТЪЛ АД</v>
      </c>
      <c r="B3" s="455"/>
      <c r="C3" s="455"/>
      <c r="D3" s="455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5"/>
      <c r="U3" s="5"/>
      <c r="V3" s="19"/>
      <c r="W3" s="5"/>
      <c r="X3" s="5"/>
      <c r="Y3" s="5"/>
      <c r="Z3" s="5"/>
    </row>
    <row r="4" spans="1:26" ht="15.6">
      <c r="A4" s="458" t="str">
        <f>CONCATENATE("ЕИК по БУЛСТАТ: ", pdeBulstat)</f>
        <v>ЕИК по БУЛСТАТ: 204654533</v>
      </c>
      <c r="B4" s="455"/>
      <c r="C4" s="455"/>
      <c r="D4" s="455"/>
      <c r="E4" s="17"/>
      <c r="F4" s="17"/>
      <c r="G4" s="124"/>
      <c r="H4" s="125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5"/>
      <c r="U4" s="5"/>
      <c r="V4" s="19"/>
      <c r="W4" s="5"/>
      <c r="X4" s="5"/>
      <c r="Y4" s="5"/>
      <c r="Z4" s="5"/>
    </row>
    <row r="5" spans="1:26" ht="15.6">
      <c r="A5" s="458" t="str">
        <f>CONCATENATE("към ",TEXT(endDate,"dd.mm.yyyy")," г.")</f>
        <v>към 31.12.2025 г.</v>
      </c>
      <c r="B5" s="455"/>
      <c r="C5" s="455"/>
      <c r="D5" s="455"/>
      <c r="E5" s="127"/>
      <c r="F5" s="127"/>
      <c r="G5" s="124"/>
      <c r="H5" s="23"/>
      <c r="I5" s="127"/>
      <c r="J5" s="127"/>
      <c r="K5" s="127"/>
      <c r="L5" s="127"/>
      <c r="M5" s="127"/>
      <c r="N5" s="127"/>
      <c r="O5" s="127"/>
      <c r="P5" s="127"/>
      <c r="Q5" s="127"/>
      <c r="R5" s="23"/>
      <c r="S5" s="17"/>
      <c r="T5" s="5"/>
      <c r="U5" s="5"/>
      <c r="V5" s="127"/>
      <c r="W5" s="5"/>
      <c r="X5" s="5"/>
      <c r="Y5" s="5"/>
      <c r="Z5" s="5"/>
    </row>
    <row r="6" spans="1:26" ht="15.6">
      <c r="A6" s="5"/>
      <c r="B6" s="286"/>
      <c r="C6" s="5"/>
      <c r="D6" s="5"/>
      <c r="E6" s="5"/>
      <c r="F6" s="5"/>
      <c r="G6" s="124"/>
      <c r="H6" s="126" t="s">
        <v>1015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.6">
      <c r="A7" s="5"/>
      <c r="B7" s="286"/>
      <c r="C7" s="5"/>
      <c r="D7" s="5"/>
      <c r="E7" s="5"/>
      <c r="F7" s="5"/>
      <c r="G7" s="5"/>
      <c r="H7" s="5"/>
      <c r="I7" s="26" t="s">
        <v>25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21" customHeight="1">
      <c r="A8" s="465" t="s">
        <v>482</v>
      </c>
      <c r="B8" s="468" t="s">
        <v>27</v>
      </c>
      <c r="C8" s="476" t="s">
        <v>829</v>
      </c>
      <c r="D8" s="478"/>
      <c r="E8" s="477"/>
      <c r="F8" s="476" t="s">
        <v>830</v>
      </c>
      <c r="G8" s="478"/>
      <c r="H8" s="478"/>
      <c r="I8" s="489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</row>
    <row r="9" spans="1:26" ht="24" customHeight="1">
      <c r="A9" s="466"/>
      <c r="B9" s="469"/>
      <c r="C9" s="472" t="s">
        <v>831</v>
      </c>
      <c r="D9" s="472" t="s">
        <v>832</v>
      </c>
      <c r="E9" s="472" t="s">
        <v>833</v>
      </c>
      <c r="F9" s="472" t="s">
        <v>834</v>
      </c>
      <c r="G9" s="492" t="s">
        <v>835</v>
      </c>
      <c r="H9" s="475"/>
      <c r="I9" s="490" t="s">
        <v>836</v>
      </c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</row>
    <row r="10" spans="1:26" ht="24" customHeight="1">
      <c r="A10" s="467"/>
      <c r="B10" s="470"/>
      <c r="C10" s="470"/>
      <c r="D10" s="470"/>
      <c r="E10" s="470"/>
      <c r="F10" s="470"/>
      <c r="G10" s="174" t="s">
        <v>837</v>
      </c>
      <c r="H10" s="174" t="s">
        <v>838</v>
      </c>
      <c r="I10" s="482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</row>
    <row r="11" spans="1:26" ht="15.6">
      <c r="A11" s="328" t="s">
        <v>33</v>
      </c>
      <c r="B11" s="258" t="s">
        <v>34</v>
      </c>
      <c r="C11" s="329">
        <v>1</v>
      </c>
      <c r="D11" s="329">
        <v>2</v>
      </c>
      <c r="E11" s="329">
        <v>3</v>
      </c>
      <c r="F11" s="329">
        <v>4</v>
      </c>
      <c r="G11" s="329">
        <v>5</v>
      </c>
      <c r="H11" s="329">
        <v>6</v>
      </c>
      <c r="I11" s="330">
        <v>7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6">
      <c r="A12" s="182" t="s">
        <v>839</v>
      </c>
      <c r="B12" s="354"/>
      <c r="C12" s="385"/>
      <c r="D12" s="385"/>
      <c r="E12" s="385"/>
      <c r="F12" s="385"/>
      <c r="G12" s="385"/>
      <c r="H12" s="385"/>
      <c r="I12" s="386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6">
      <c r="A13" s="162" t="s">
        <v>840</v>
      </c>
      <c r="B13" s="153" t="s">
        <v>841</v>
      </c>
      <c r="C13" s="387">
        <v>1455488</v>
      </c>
      <c r="D13" s="387"/>
      <c r="E13" s="387"/>
      <c r="F13" s="387">
        <v>2448</v>
      </c>
      <c r="G13" s="387">
        <f>21878+1867+322-1</f>
        <v>24066</v>
      </c>
      <c r="H13" s="387">
        <f>2932+32+85</f>
        <v>3049</v>
      </c>
      <c r="I13" s="388">
        <f t="shared" ref="I13:I18" si="0">F13+G13-H13</f>
        <v>23465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6">
      <c r="A14" s="162" t="s">
        <v>842</v>
      </c>
      <c r="B14" s="153" t="s">
        <v>843</v>
      </c>
      <c r="C14" s="387"/>
      <c r="D14" s="387"/>
      <c r="E14" s="387"/>
      <c r="F14" s="387"/>
      <c r="G14" s="387"/>
      <c r="H14" s="387"/>
      <c r="I14" s="388">
        <f t="shared" si="0"/>
        <v>0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6">
      <c r="A15" s="162" t="s">
        <v>644</v>
      </c>
      <c r="B15" s="153" t="s">
        <v>844</v>
      </c>
      <c r="C15" s="387"/>
      <c r="D15" s="387"/>
      <c r="E15" s="387"/>
      <c r="F15" s="387"/>
      <c r="G15" s="387"/>
      <c r="H15" s="387"/>
      <c r="I15" s="388">
        <f t="shared" si="0"/>
        <v>0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6">
      <c r="A16" s="162" t="s">
        <v>845</v>
      </c>
      <c r="B16" s="153" t="s">
        <v>846</v>
      </c>
      <c r="C16" s="387"/>
      <c r="D16" s="387"/>
      <c r="E16" s="387"/>
      <c r="F16" s="387"/>
      <c r="G16" s="387"/>
      <c r="H16" s="387"/>
      <c r="I16" s="388">
        <f t="shared" si="0"/>
        <v>0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6">
      <c r="A17" s="162" t="s">
        <v>97</v>
      </c>
      <c r="B17" s="153" t="s">
        <v>847</v>
      </c>
      <c r="C17" s="387">
        <f>65+47</f>
        <v>112</v>
      </c>
      <c r="D17" s="387"/>
      <c r="E17" s="387"/>
      <c r="F17" s="387">
        <f>301+294</f>
        <v>595</v>
      </c>
      <c r="G17" s="437">
        <f>2293+105</f>
        <v>2398</v>
      </c>
      <c r="H17" s="437">
        <f>939+70+73+1+1</f>
        <v>1084</v>
      </c>
      <c r="I17" s="388">
        <f t="shared" si="0"/>
        <v>1909</v>
      </c>
      <c r="J17" s="436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6.2">
      <c r="A18" s="338" t="s">
        <v>551</v>
      </c>
      <c r="B18" s="339" t="s">
        <v>848</v>
      </c>
      <c r="C18" s="389">
        <f t="shared" ref="C18:H18" si="1">C13+C14+C16+C17</f>
        <v>1455600</v>
      </c>
      <c r="D18" s="389">
        <f t="shared" si="1"/>
        <v>0</v>
      </c>
      <c r="E18" s="389">
        <f t="shared" si="1"/>
        <v>0</v>
      </c>
      <c r="F18" s="389">
        <f t="shared" si="1"/>
        <v>3043</v>
      </c>
      <c r="G18" s="389">
        <f t="shared" si="1"/>
        <v>26464</v>
      </c>
      <c r="H18" s="389">
        <f t="shared" si="1"/>
        <v>4133</v>
      </c>
      <c r="I18" s="390">
        <f t="shared" si="0"/>
        <v>25374</v>
      </c>
      <c r="J18" s="5"/>
      <c r="K18" s="5"/>
      <c r="L18" s="256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6">
      <c r="A19" s="347" t="s">
        <v>849</v>
      </c>
      <c r="B19" s="359"/>
      <c r="C19" s="391"/>
      <c r="D19" s="391"/>
      <c r="E19" s="391"/>
      <c r="F19" s="391"/>
      <c r="G19" s="391"/>
      <c r="H19" s="391"/>
      <c r="I19" s="392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6">
      <c r="A20" s="162" t="s">
        <v>840</v>
      </c>
      <c r="B20" s="153" t="s">
        <v>850</v>
      </c>
      <c r="C20" s="387"/>
      <c r="D20" s="387"/>
      <c r="E20" s="387"/>
      <c r="F20" s="387"/>
      <c r="G20" s="387"/>
      <c r="H20" s="387"/>
      <c r="I20" s="388">
        <f t="shared" ref="I20:I27" si="2">F20+G20-H20</f>
        <v>0</v>
      </c>
      <c r="J20" s="195"/>
      <c r="K20" s="195"/>
      <c r="L20" s="195"/>
      <c r="M20" s="195"/>
      <c r="N20" s="195"/>
      <c r="O20" s="195"/>
      <c r="P20" s="19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6">
      <c r="A21" s="162" t="s">
        <v>851</v>
      </c>
      <c r="B21" s="153" t="s">
        <v>852</v>
      </c>
      <c r="C21" s="387"/>
      <c r="D21" s="387"/>
      <c r="E21" s="387"/>
      <c r="F21" s="387"/>
      <c r="G21" s="387"/>
      <c r="H21" s="387"/>
      <c r="I21" s="388">
        <f t="shared" si="2"/>
        <v>0</v>
      </c>
      <c r="J21" s="195"/>
      <c r="K21" s="195"/>
      <c r="L21" s="195"/>
      <c r="M21" s="195"/>
      <c r="N21" s="195"/>
      <c r="O21" s="195"/>
      <c r="P21" s="19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6">
      <c r="A22" s="162" t="s">
        <v>853</v>
      </c>
      <c r="B22" s="153" t="s">
        <v>854</v>
      </c>
      <c r="C22" s="387"/>
      <c r="D22" s="387"/>
      <c r="E22" s="387"/>
      <c r="F22" s="387"/>
      <c r="G22" s="387"/>
      <c r="H22" s="387"/>
      <c r="I22" s="388">
        <f t="shared" si="2"/>
        <v>0</v>
      </c>
      <c r="J22" s="195"/>
      <c r="K22" s="195"/>
      <c r="L22" s="195"/>
      <c r="M22" s="195"/>
      <c r="N22" s="195"/>
      <c r="O22" s="195"/>
      <c r="P22" s="19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6">
      <c r="A23" s="162" t="s">
        <v>855</v>
      </c>
      <c r="B23" s="153" t="s">
        <v>856</v>
      </c>
      <c r="C23" s="387"/>
      <c r="D23" s="387"/>
      <c r="E23" s="387"/>
      <c r="F23" s="387"/>
      <c r="G23" s="387"/>
      <c r="H23" s="387"/>
      <c r="I23" s="388">
        <f t="shared" si="2"/>
        <v>0</v>
      </c>
      <c r="J23" s="195"/>
      <c r="K23" s="195"/>
      <c r="L23" s="195"/>
      <c r="M23" s="195"/>
      <c r="N23" s="195"/>
      <c r="O23" s="195"/>
      <c r="P23" s="19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6">
      <c r="A24" s="162" t="s">
        <v>857</v>
      </c>
      <c r="B24" s="153" t="s">
        <v>858</v>
      </c>
      <c r="C24" s="387"/>
      <c r="D24" s="387"/>
      <c r="E24" s="387"/>
      <c r="F24" s="387"/>
      <c r="G24" s="387"/>
      <c r="H24" s="387"/>
      <c r="I24" s="388">
        <f t="shared" si="2"/>
        <v>0</v>
      </c>
      <c r="J24" s="195"/>
      <c r="K24" s="195"/>
      <c r="L24" s="195"/>
      <c r="M24" s="195"/>
      <c r="N24" s="195"/>
      <c r="O24" s="195"/>
      <c r="P24" s="19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6">
      <c r="A25" s="162" t="s">
        <v>859</v>
      </c>
      <c r="B25" s="153" t="s">
        <v>860</v>
      </c>
      <c r="C25" s="387"/>
      <c r="D25" s="387"/>
      <c r="E25" s="387"/>
      <c r="F25" s="387"/>
      <c r="G25" s="387"/>
      <c r="H25" s="387"/>
      <c r="I25" s="388">
        <f t="shared" si="2"/>
        <v>0</v>
      </c>
      <c r="J25" s="195"/>
      <c r="K25" s="195"/>
      <c r="L25" s="195"/>
      <c r="M25" s="195"/>
      <c r="N25" s="195"/>
      <c r="O25" s="195"/>
      <c r="P25" s="19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6">
      <c r="A26" s="149" t="s">
        <v>861</v>
      </c>
      <c r="B26" s="153" t="s">
        <v>862</v>
      </c>
      <c r="C26" s="387"/>
      <c r="D26" s="387"/>
      <c r="E26" s="387"/>
      <c r="F26" s="387"/>
      <c r="G26" s="387"/>
      <c r="H26" s="387"/>
      <c r="I26" s="388">
        <f t="shared" si="2"/>
        <v>0</v>
      </c>
      <c r="J26" s="195"/>
      <c r="K26" s="195"/>
      <c r="L26" s="195"/>
      <c r="M26" s="195"/>
      <c r="N26" s="195"/>
      <c r="O26" s="195"/>
      <c r="P26" s="19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6.2">
      <c r="A27" s="338" t="s">
        <v>554</v>
      </c>
      <c r="B27" s="339" t="s">
        <v>863</v>
      </c>
      <c r="C27" s="389">
        <f t="shared" ref="C27:H27" si="3">SUM(C20:C26)</f>
        <v>0</v>
      </c>
      <c r="D27" s="389">
        <f t="shared" si="3"/>
        <v>0</v>
      </c>
      <c r="E27" s="389">
        <f t="shared" si="3"/>
        <v>0</v>
      </c>
      <c r="F27" s="389">
        <f t="shared" si="3"/>
        <v>0</v>
      </c>
      <c r="G27" s="389">
        <f t="shared" si="3"/>
        <v>0</v>
      </c>
      <c r="H27" s="389">
        <f t="shared" si="3"/>
        <v>0</v>
      </c>
      <c r="I27" s="390">
        <f t="shared" si="2"/>
        <v>0</v>
      </c>
      <c r="J27" s="195"/>
      <c r="K27" s="195"/>
      <c r="L27" s="195"/>
      <c r="M27" s="195"/>
      <c r="N27" s="195"/>
      <c r="O27" s="195"/>
      <c r="P27" s="19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6">
      <c r="A28" s="196"/>
      <c r="B28" s="393"/>
      <c r="C28" s="197"/>
      <c r="D28" s="325"/>
      <c r="E28" s="325"/>
      <c r="F28" s="325"/>
      <c r="G28" s="325"/>
      <c r="H28" s="325"/>
      <c r="I28" s="325"/>
      <c r="J28" s="195"/>
      <c r="K28" s="195"/>
      <c r="L28" s="195"/>
      <c r="M28" s="195"/>
      <c r="N28" s="195"/>
      <c r="O28" s="195"/>
      <c r="P28" s="19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32.25" customHeight="1">
      <c r="A29" s="491" t="s">
        <v>864</v>
      </c>
      <c r="B29" s="455"/>
      <c r="C29" s="455"/>
      <c r="D29" s="455"/>
      <c r="E29" s="455"/>
      <c r="F29" s="455"/>
      <c r="G29" s="455"/>
      <c r="H29" s="455"/>
      <c r="I29" s="45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6">
      <c r="A30" s="22"/>
      <c r="B30" s="394"/>
      <c r="C30" s="22"/>
      <c r="D30" s="324"/>
      <c r="E30" s="324"/>
      <c r="F30" s="324"/>
      <c r="G30" s="324"/>
      <c r="H30" s="324"/>
      <c r="I30" s="324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6">
      <c r="A31" s="124" t="s">
        <v>7</v>
      </c>
      <c r="B31" s="459" t="str">
        <f>pdeReportingDate</f>
        <v>02.03.2026</v>
      </c>
      <c r="C31" s="455"/>
      <c r="D31" s="455"/>
      <c r="E31" s="455"/>
      <c r="F31" s="455"/>
      <c r="G31" s="195"/>
      <c r="H31" s="195"/>
      <c r="I31" s="19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6">
      <c r="A32" s="124"/>
      <c r="B32" s="459"/>
      <c r="C32" s="455"/>
      <c r="D32" s="455"/>
      <c r="E32" s="455"/>
      <c r="F32" s="455"/>
      <c r="G32" s="195"/>
      <c r="H32" s="195"/>
      <c r="I32" s="19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6">
      <c r="A33" s="124" t="s">
        <v>292</v>
      </c>
      <c r="B33" s="460" t="str">
        <f>authorName</f>
        <v>Илияна Иванова Йорданова</v>
      </c>
      <c r="C33" s="455"/>
      <c r="D33" s="455"/>
      <c r="E33" s="455"/>
      <c r="F33" s="455"/>
      <c r="G33" s="195"/>
      <c r="H33" s="195"/>
      <c r="I33" s="19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6">
      <c r="A34" s="124"/>
      <c r="B34" s="460"/>
      <c r="C34" s="455"/>
      <c r="D34" s="455"/>
      <c r="E34" s="455"/>
      <c r="F34" s="455"/>
      <c r="G34" s="455"/>
      <c r="H34" s="455"/>
      <c r="I34" s="45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6">
      <c r="A35" s="124" t="s">
        <v>12</v>
      </c>
      <c r="B35" s="461"/>
      <c r="C35" s="455"/>
      <c r="D35" s="455"/>
      <c r="E35" s="455"/>
      <c r="F35" s="455"/>
      <c r="G35" s="455"/>
      <c r="H35" s="455"/>
      <c r="I35" s="45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>
      <c r="A36" s="122"/>
      <c r="B36" s="454" t="s">
        <v>987</v>
      </c>
      <c r="C36" s="455"/>
      <c r="D36" s="455"/>
      <c r="E36" s="455"/>
      <c r="F36" s="455"/>
      <c r="G36" s="455"/>
      <c r="H36" s="455"/>
      <c r="I36" s="45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>
      <c r="A37" s="122"/>
      <c r="B37" s="454"/>
      <c r="C37" s="455"/>
      <c r="D37" s="455"/>
      <c r="E37" s="455"/>
      <c r="F37" s="455"/>
      <c r="G37" s="455"/>
      <c r="H37" s="455"/>
      <c r="I37" s="45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>
      <c r="A38" s="122"/>
      <c r="B38" s="454"/>
      <c r="C38" s="455"/>
      <c r="D38" s="455"/>
      <c r="E38" s="455"/>
      <c r="F38" s="455"/>
      <c r="G38" s="455"/>
      <c r="H38" s="455"/>
      <c r="I38" s="45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>
      <c r="A39" s="122"/>
      <c r="B39" s="454"/>
      <c r="C39" s="455"/>
      <c r="D39" s="455"/>
      <c r="E39" s="455"/>
      <c r="F39" s="455"/>
      <c r="G39" s="455"/>
      <c r="H39" s="455"/>
      <c r="I39" s="45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6">
      <c r="A40" s="122"/>
      <c r="B40" s="454"/>
      <c r="C40" s="455"/>
      <c r="D40" s="455"/>
      <c r="E40" s="455"/>
      <c r="F40" s="455"/>
      <c r="G40" s="455"/>
      <c r="H40" s="455"/>
      <c r="I40" s="45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6">
      <c r="A41" s="122"/>
      <c r="B41" s="454"/>
      <c r="C41" s="455"/>
      <c r="D41" s="455"/>
      <c r="E41" s="455"/>
      <c r="F41" s="455"/>
      <c r="G41" s="455"/>
      <c r="H41" s="455"/>
      <c r="I41" s="45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6">
      <c r="A42" s="122"/>
      <c r="B42" s="454"/>
      <c r="C42" s="455"/>
      <c r="D42" s="455"/>
      <c r="E42" s="455"/>
      <c r="F42" s="455"/>
      <c r="G42" s="455"/>
      <c r="H42" s="455"/>
      <c r="I42" s="45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6">
      <c r="A43" s="5"/>
      <c r="B43" s="286"/>
      <c r="C43" s="5"/>
      <c r="D43" s="195"/>
      <c r="E43" s="195"/>
      <c r="F43" s="195"/>
      <c r="G43" s="195"/>
      <c r="H43" s="195"/>
      <c r="I43" s="19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6">
      <c r="A44" s="5"/>
      <c r="B44" s="286"/>
      <c r="C44" s="5"/>
      <c r="D44" s="195"/>
      <c r="E44" s="195"/>
      <c r="F44" s="195"/>
      <c r="G44" s="195"/>
      <c r="H44" s="195"/>
      <c r="I44" s="19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6">
      <c r="A45" s="5"/>
      <c r="B45" s="286"/>
      <c r="C45" s="5"/>
      <c r="D45" s="195"/>
      <c r="E45" s="195"/>
      <c r="F45" s="195"/>
      <c r="G45" s="195"/>
      <c r="H45" s="195"/>
      <c r="I45" s="19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6">
      <c r="A46" s="5"/>
      <c r="B46" s="286"/>
      <c r="C46" s="5"/>
      <c r="D46" s="195"/>
      <c r="E46" s="195"/>
      <c r="F46" s="195"/>
      <c r="G46" s="195"/>
      <c r="H46" s="195"/>
      <c r="I46" s="19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6">
      <c r="A47" s="5"/>
      <c r="B47" s="286"/>
      <c r="C47" s="5"/>
      <c r="D47" s="195"/>
      <c r="E47" s="195"/>
      <c r="F47" s="195"/>
      <c r="G47" s="195"/>
      <c r="H47" s="195"/>
      <c r="I47" s="19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6">
      <c r="A48" s="5"/>
      <c r="B48" s="286"/>
      <c r="C48" s="5"/>
      <c r="D48" s="195"/>
      <c r="E48" s="195"/>
      <c r="F48" s="195"/>
      <c r="G48" s="195"/>
      <c r="H48" s="195"/>
      <c r="I48" s="19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6">
      <c r="A49" s="5"/>
      <c r="B49" s="286"/>
      <c r="C49" s="5"/>
      <c r="D49" s="195"/>
      <c r="E49" s="195"/>
      <c r="F49" s="195"/>
      <c r="G49" s="195"/>
      <c r="H49" s="195"/>
      <c r="I49" s="19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6">
      <c r="A50" s="5"/>
      <c r="B50" s="286"/>
      <c r="C50" s="5"/>
      <c r="D50" s="195"/>
      <c r="E50" s="195"/>
      <c r="F50" s="195"/>
      <c r="G50" s="195"/>
      <c r="H50" s="195"/>
      <c r="I50" s="19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6">
      <c r="A51" s="5"/>
      <c r="B51" s="286"/>
      <c r="C51" s="5"/>
      <c r="D51" s="195"/>
      <c r="E51" s="195"/>
      <c r="F51" s="195"/>
      <c r="G51" s="195"/>
      <c r="H51" s="195"/>
      <c r="I51" s="19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6">
      <c r="A52" s="5"/>
      <c r="B52" s="286"/>
      <c r="C52" s="5"/>
      <c r="D52" s="195"/>
      <c r="E52" s="195"/>
      <c r="F52" s="195"/>
      <c r="G52" s="195"/>
      <c r="H52" s="195"/>
      <c r="I52" s="19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6">
      <c r="A53" s="5"/>
      <c r="B53" s="286"/>
      <c r="C53" s="5"/>
      <c r="D53" s="195"/>
      <c r="E53" s="195"/>
      <c r="F53" s="195"/>
      <c r="G53" s="195"/>
      <c r="H53" s="195"/>
      <c r="I53" s="19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6">
      <c r="A54" s="5"/>
      <c r="B54" s="286"/>
      <c r="C54" s="5"/>
      <c r="D54" s="195"/>
      <c r="E54" s="195"/>
      <c r="F54" s="195"/>
      <c r="G54" s="195"/>
      <c r="H54" s="195"/>
      <c r="I54" s="19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6">
      <c r="A55" s="5"/>
      <c r="B55" s="286"/>
      <c r="C55" s="5"/>
      <c r="D55" s="195"/>
      <c r="E55" s="195"/>
      <c r="F55" s="195"/>
      <c r="G55" s="195"/>
      <c r="H55" s="195"/>
      <c r="I55" s="19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6">
      <c r="A56" s="5"/>
      <c r="B56" s="286"/>
      <c r="C56" s="5"/>
      <c r="D56" s="195"/>
      <c r="E56" s="195"/>
      <c r="F56" s="195"/>
      <c r="G56" s="195"/>
      <c r="H56" s="195"/>
      <c r="I56" s="19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6">
      <c r="A57" s="5"/>
      <c r="B57" s="286"/>
      <c r="C57" s="5"/>
      <c r="D57" s="195"/>
      <c r="E57" s="195"/>
      <c r="F57" s="195"/>
      <c r="G57" s="195"/>
      <c r="H57" s="195"/>
      <c r="I57" s="19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6">
      <c r="A58" s="5"/>
      <c r="B58" s="286"/>
      <c r="C58" s="5"/>
      <c r="D58" s="195"/>
      <c r="E58" s="195"/>
      <c r="F58" s="195"/>
      <c r="G58" s="195"/>
      <c r="H58" s="195"/>
      <c r="I58" s="19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6">
      <c r="A59" s="5"/>
      <c r="B59" s="286"/>
      <c r="C59" s="5"/>
      <c r="D59" s="195"/>
      <c r="E59" s="195"/>
      <c r="F59" s="195"/>
      <c r="G59" s="195"/>
      <c r="H59" s="195"/>
      <c r="I59" s="19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6">
      <c r="A60" s="5"/>
      <c r="B60" s="286"/>
      <c r="C60" s="5"/>
      <c r="D60" s="195"/>
      <c r="E60" s="195"/>
      <c r="F60" s="195"/>
      <c r="G60" s="195"/>
      <c r="H60" s="195"/>
      <c r="I60" s="19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6">
      <c r="A61" s="5"/>
      <c r="B61" s="286"/>
      <c r="C61" s="5"/>
      <c r="D61" s="195"/>
      <c r="E61" s="195"/>
      <c r="F61" s="195"/>
      <c r="G61" s="195"/>
      <c r="H61" s="195"/>
      <c r="I61" s="19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6">
      <c r="A62" s="5"/>
      <c r="B62" s="286"/>
      <c r="C62" s="5"/>
      <c r="D62" s="195"/>
      <c r="E62" s="195"/>
      <c r="F62" s="195"/>
      <c r="G62" s="195"/>
      <c r="H62" s="195"/>
      <c r="I62" s="19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6">
      <c r="A63" s="5"/>
      <c r="B63" s="286"/>
      <c r="C63" s="5"/>
      <c r="D63" s="195"/>
      <c r="E63" s="195"/>
      <c r="F63" s="195"/>
      <c r="G63" s="195"/>
      <c r="H63" s="195"/>
      <c r="I63" s="19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6">
      <c r="A64" s="5"/>
      <c r="B64" s="286"/>
      <c r="C64" s="5"/>
      <c r="D64" s="195"/>
      <c r="E64" s="195"/>
      <c r="F64" s="195"/>
      <c r="G64" s="195"/>
      <c r="H64" s="195"/>
      <c r="I64" s="19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6">
      <c r="A65" s="5"/>
      <c r="B65" s="286"/>
      <c r="C65" s="5"/>
      <c r="D65" s="195"/>
      <c r="E65" s="195"/>
      <c r="F65" s="195"/>
      <c r="G65" s="195"/>
      <c r="H65" s="195"/>
      <c r="I65" s="19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6">
      <c r="A66" s="5"/>
      <c r="B66" s="286"/>
      <c r="C66" s="5"/>
      <c r="D66" s="195"/>
      <c r="E66" s="195"/>
      <c r="F66" s="195"/>
      <c r="G66" s="195"/>
      <c r="H66" s="195"/>
      <c r="I66" s="19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6">
      <c r="A67" s="5"/>
      <c r="B67" s="286"/>
      <c r="C67" s="5"/>
      <c r="D67" s="195"/>
      <c r="E67" s="195"/>
      <c r="F67" s="195"/>
      <c r="G67" s="195"/>
      <c r="H67" s="195"/>
      <c r="I67" s="19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6">
      <c r="A68" s="5"/>
      <c r="B68" s="286"/>
      <c r="C68" s="5"/>
      <c r="D68" s="195"/>
      <c r="E68" s="195"/>
      <c r="F68" s="195"/>
      <c r="G68" s="195"/>
      <c r="H68" s="195"/>
      <c r="I68" s="19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6">
      <c r="A69" s="5"/>
      <c r="B69" s="286"/>
      <c r="C69" s="5"/>
      <c r="D69" s="195"/>
      <c r="E69" s="195"/>
      <c r="F69" s="195"/>
      <c r="G69" s="195"/>
      <c r="H69" s="195"/>
      <c r="I69" s="19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6">
      <c r="A70" s="5"/>
      <c r="B70" s="286"/>
      <c r="C70" s="5"/>
      <c r="D70" s="195"/>
      <c r="E70" s="195"/>
      <c r="F70" s="195"/>
      <c r="G70" s="195"/>
      <c r="H70" s="195"/>
      <c r="I70" s="19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6">
      <c r="A71" s="5"/>
      <c r="B71" s="286"/>
      <c r="C71" s="5"/>
      <c r="D71" s="195"/>
      <c r="E71" s="195"/>
      <c r="F71" s="195"/>
      <c r="G71" s="195"/>
      <c r="H71" s="195"/>
      <c r="I71" s="19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6">
      <c r="A72" s="5"/>
      <c r="B72" s="286"/>
      <c r="C72" s="5"/>
      <c r="D72" s="195"/>
      <c r="E72" s="195"/>
      <c r="F72" s="195"/>
      <c r="G72" s="195"/>
      <c r="H72" s="195"/>
      <c r="I72" s="19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6">
      <c r="A73" s="5"/>
      <c r="B73" s="286"/>
      <c r="C73" s="5"/>
      <c r="D73" s="195"/>
      <c r="E73" s="195"/>
      <c r="F73" s="195"/>
      <c r="G73" s="195"/>
      <c r="H73" s="195"/>
      <c r="I73" s="19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6">
      <c r="A74" s="5"/>
      <c r="B74" s="286"/>
      <c r="C74" s="5"/>
      <c r="D74" s="195"/>
      <c r="E74" s="195"/>
      <c r="F74" s="195"/>
      <c r="G74" s="195"/>
      <c r="H74" s="195"/>
      <c r="I74" s="19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6">
      <c r="A75" s="5"/>
      <c r="B75" s="286"/>
      <c r="C75" s="5"/>
      <c r="D75" s="195"/>
      <c r="E75" s="195"/>
      <c r="F75" s="195"/>
      <c r="G75" s="195"/>
      <c r="H75" s="195"/>
      <c r="I75" s="19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6">
      <c r="A76" s="5"/>
      <c r="B76" s="286"/>
      <c r="C76" s="5"/>
      <c r="D76" s="195"/>
      <c r="E76" s="195"/>
      <c r="F76" s="195"/>
      <c r="G76" s="195"/>
      <c r="H76" s="195"/>
      <c r="I76" s="19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6">
      <c r="A77" s="5"/>
      <c r="B77" s="286"/>
      <c r="C77" s="5"/>
      <c r="D77" s="195"/>
      <c r="E77" s="195"/>
      <c r="F77" s="195"/>
      <c r="G77" s="195"/>
      <c r="H77" s="195"/>
      <c r="I77" s="19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6">
      <c r="A78" s="5"/>
      <c r="B78" s="286"/>
      <c r="C78" s="5"/>
      <c r="D78" s="195"/>
      <c r="E78" s="195"/>
      <c r="F78" s="195"/>
      <c r="G78" s="195"/>
      <c r="H78" s="195"/>
      <c r="I78" s="19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6">
      <c r="A79" s="5"/>
      <c r="B79" s="286"/>
      <c r="C79" s="5"/>
      <c r="D79" s="195"/>
      <c r="E79" s="195"/>
      <c r="F79" s="195"/>
      <c r="G79" s="195"/>
      <c r="H79" s="195"/>
      <c r="I79" s="19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6">
      <c r="A80" s="5"/>
      <c r="B80" s="286"/>
      <c r="C80" s="5"/>
      <c r="D80" s="195"/>
      <c r="E80" s="195"/>
      <c r="F80" s="195"/>
      <c r="G80" s="195"/>
      <c r="H80" s="195"/>
      <c r="I80" s="19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6">
      <c r="A81" s="5"/>
      <c r="B81" s="286"/>
      <c r="C81" s="5"/>
      <c r="D81" s="195"/>
      <c r="E81" s="195"/>
      <c r="F81" s="195"/>
      <c r="G81" s="195"/>
      <c r="H81" s="195"/>
      <c r="I81" s="19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6">
      <c r="A82" s="5"/>
      <c r="B82" s="286"/>
      <c r="C82" s="5"/>
      <c r="D82" s="195"/>
      <c r="E82" s="195"/>
      <c r="F82" s="195"/>
      <c r="G82" s="195"/>
      <c r="H82" s="195"/>
      <c r="I82" s="19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6">
      <c r="A83" s="5"/>
      <c r="B83" s="286"/>
      <c r="C83" s="5"/>
      <c r="D83" s="195"/>
      <c r="E83" s="195"/>
      <c r="F83" s="195"/>
      <c r="G83" s="195"/>
      <c r="H83" s="195"/>
      <c r="I83" s="19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6">
      <c r="A84" s="5"/>
      <c r="B84" s="286"/>
      <c r="C84" s="5"/>
      <c r="D84" s="195"/>
      <c r="E84" s="195"/>
      <c r="F84" s="195"/>
      <c r="G84" s="195"/>
      <c r="H84" s="195"/>
      <c r="I84" s="19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6">
      <c r="A85" s="5"/>
      <c r="B85" s="286"/>
      <c r="C85" s="5"/>
      <c r="D85" s="195"/>
      <c r="E85" s="195"/>
      <c r="F85" s="195"/>
      <c r="G85" s="195"/>
      <c r="H85" s="195"/>
      <c r="I85" s="19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6">
      <c r="A86" s="5"/>
      <c r="B86" s="286"/>
      <c r="C86" s="5"/>
      <c r="D86" s="195"/>
      <c r="E86" s="195"/>
      <c r="F86" s="195"/>
      <c r="G86" s="195"/>
      <c r="H86" s="195"/>
      <c r="I86" s="19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6">
      <c r="A87" s="5"/>
      <c r="B87" s="286"/>
      <c r="C87" s="5"/>
      <c r="D87" s="195"/>
      <c r="E87" s="195"/>
      <c r="F87" s="195"/>
      <c r="G87" s="195"/>
      <c r="H87" s="195"/>
      <c r="I87" s="19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6">
      <c r="A88" s="5"/>
      <c r="B88" s="286"/>
      <c r="C88" s="5"/>
      <c r="D88" s="195"/>
      <c r="E88" s="195"/>
      <c r="F88" s="195"/>
      <c r="G88" s="195"/>
      <c r="H88" s="195"/>
      <c r="I88" s="19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6">
      <c r="A89" s="5"/>
      <c r="B89" s="286"/>
      <c r="C89" s="5"/>
      <c r="D89" s="195"/>
      <c r="E89" s="195"/>
      <c r="F89" s="195"/>
      <c r="G89" s="195"/>
      <c r="H89" s="195"/>
      <c r="I89" s="19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6">
      <c r="A90" s="5"/>
      <c r="B90" s="286"/>
      <c r="C90" s="5"/>
      <c r="D90" s="195"/>
      <c r="E90" s="195"/>
      <c r="F90" s="195"/>
      <c r="G90" s="195"/>
      <c r="H90" s="195"/>
      <c r="I90" s="19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6">
      <c r="A91" s="5"/>
      <c r="B91" s="286"/>
      <c r="C91" s="5"/>
      <c r="D91" s="195"/>
      <c r="E91" s="195"/>
      <c r="F91" s="195"/>
      <c r="G91" s="195"/>
      <c r="H91" s="195"/>
      <c r="I91" s="19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6">
      <c r="A92" s="5"/>
      <c r="B92" s="286"/>
      <c r="C92" s="5"/>
      <c r="D92" s="195"/>
      <c r="E92" s="195"/>
      <c r="F92" s="195"/>
      <c r="G92" s="195"/>
      <c r="H92" s="195"/>
      <c r="I92" s="19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6">
      <c r="A93" s="5"/>
      <c r="B93" s="286"/>
      <c r="C93" s="5"/>
      <c r="D93" s="195"/>
      <c r="E93" s="195"/>
      <c r="F93" s="195"/>
      <c r="G93" s="195"/>
      <c r="H93" s="195"/>
      <c r="I93" s="19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6">
      <c r="A94" s="5"/>
      <c r="B94" s="286"/>
      <c r="C94" s="5"/>
      <c r="D94" s="195"/>
      <c r="E94" s="195"/>
      <c r="F94" s="195"/>
      <c r="G94" s="195"/>
      <c r="H94" s="195"/>
      <c r="I94" s="19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6">
      <c r="A95" s="5"/>
      <c r="B95" s="286"/>
      <c r="C95" s="5"/>
      <c r="D95" s="195"/>
      <c r="E95" s="195"/>
      <c r="F95" s="195"/>
      <c r="G95" s="195"/>
      <c r="H95" s="195"/>
      <c r="I95" s="19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6">
      <c r="A96" s="5"/>
      <c r="B96" s="286"/>
      <c r="C96" s="5"/>
      <c r="D96" s="195"/>
      <c r="E96" s="195"/>
      <c r="F96" s="195"/>
      <c r="G96" s="195"/>
      <c r="H96" s="195"/>
      <c r="I96" s="19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6">
      <c r="A97" s="5"/>
      <c r="B97" s="286"/>
      <c r="C97" s="5"/>
      <c r="D97" s="195"/>
      <c r="E97" s="195"/>
      <c r="F97" s="195"/>
      <c r="G97" s="195"/>
      <c r="H97" s="195"/>
      <c r="I97" s="19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6">
      <c r="A98" s="5"/>
      <c r="B98" s="286"/>
      <c r="C98" s="5"/>
      <c r="D98" s="195"/>
      <c r="E98" s="195"/>
      <c r="F98" s="195"/>
      <c r="G98" s="195"/>
      <c r="H98" s="195"/>
      <c r="I98" s="19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6">
      <c r="A99" s="5"/>
      <c r="B99" s="286"/>
      <c r="C99" s="5"/>
      <c r="D99" s="195"/>
      <c r="E99" s="195"/>
      <c r="F99" s="195"/>
      <c r="G99" s="195"/>
      <c r="H99" s="195"/>
      <c r="I99" s="19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6">
      <c r="A100" s="5"/>
      <c r="B100" s="286"/>
      <c r="C100" s="5"/>
      <c r="D100" s="195"/>
      <c r="E100" s="195"/>
      <c r="F100" s="195"/>
      <c r="G100" s="195"/>
      <c r="H100" s="195"/>
      <c r="I100" s="19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6">
      <c r="A101" s="5"/>
      <c r="B101" s="286"/>
      <c r="C101" s="5"/>
      <c r="D101" s="195"/>
      <c r="E101" s="195"/>
      <c r="F101" s="195"/>
      <c r="G101" s="195"/>
      <c r="H101" s="195"/>
      <c r="I101" s="19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6">
      <c r="A102" s="5"/>
      <c r="B102" s="286"/>
      <c r="C102" s="5"/>
      <c r="D102" s="195"/>
      <c r="E102" s="195"/>
      <c r="F102" s="195"/>
      <c r="G102" s="195"/>
      <c r="H102" s="195"/>
      <c r="I102" s="19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6">
      <c r="A103" s="5"/>
      <c r="B103" s="286"/>
      <c r="C103" s="5"/>
      <c r="D103" s="195"/>
      <c r="E103" s="195"/>
      <c r="F103" s="195"/>
      <c r="G103" s="195"/>
      <c r="H103" s="195"/>
      <c r="I103" s="19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6">
      <c r="A104" s="5"/>
      <c r="B104" s="286"/>
      <c r="C104" s="5"/>
      <c r="D104" s="195"/>
      <c r="E104" s="195"/>
      <c r="F104" s="195"/>
      <c r="G104" s="195"/>
      <c r="H104" s="195"/>
      <c r="I104" s="19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6">
      <c r="A105" s="5"/>
      <c r="B105" s="286"/>
      <c r="C105" s="5"/>
      <c r="D105" s="195"/>
      <c r="E105" s="195"/>
      <c r="F105" s="195"/>
      <c r="G105" s="195"/>
      <c r="H105" s="195"/>
      <c r="I105" s="19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6">
      <c r="A106" s="5"/>
      <c r="B106" s="286"/>
      <c r="C106" s="5"/>
      <c r="D106" s="195"/>
      <c r="E106" s="195"/>
      <c r="F106" s="195"/>
      <c r="G106" s="195"/>
      <c r="H106" s="195"/>
      <c r="I106" s="19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6">
      <c r="A107" s="5"/>
      <c r="B107" s="286"/>
      <c r="C107" s="5"/>
      <c r="D107" s="195"/>
      <c r="E107" s="195"/>
      <c r="F107" s="195"/>
      <c r="G107" s="195"/>
      <c r="H107" s="195"/>
      <c r="I107" s="19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6">
      <c r="A108" s="5"/>
      <c r="B108" s="286"/>
      <c r="C108" s="5"/>
      <c r="D108" s="195"/>
      <c r="E108" s="195"/>
      <c r="F108" s="195"/>
      <c r="G108" s="195"/>
      <c r="H108" s="195"/>
      <c r="I108" s="19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6">
      <c r="A109" s="5"/>
      <c r="B109" s="286"/>
      <c r="C109" s="5"/>
      <c r="D109" s="195"/>
      <c r="E109" s="195"/>
      <c r="F109" s="195"/>
      <c r="G109" s="195"/>
      <c r="H109" s="195"/>
      <c r="I109" s="19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6">
      <c r="A110" s="5"/>
      <c r="B110" s="286"/>
      <c r="C110" s="5"/>
      <c r="D110" s="195"/>
      <c r="E110" s="195"/>
      <c r="F110" s="195"/>
      <c r="G110" s="195"/>
      <c r="H110" s="195"/>
      <c r="I110" s="19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6">
      <c r="A111" s="5"/>
      <c r="B111" s="286"/>
      <c r="C111" s="5"/>
      <c r="D111" s="195"/>
      <c r="E111" s="195"/>
      <c r="F111" s="195"/>
      <c r="G111" s="195"/>
      <c r="H111" s="195"/>
      <c r="I111" s="19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6">
      <c r="A112" s="5"/>
      <c r="B112" s="286"/>
      <c r="C112" s="5"/>
      <c r="D112" s="195"/>
      <c r="E112" s="195"/>
      <c r="F112" s="195"/>
      <c r="G112" s="195"/>
      <c r="H112" s="195"/>
      <c r="I112" s="19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6">
      <c r="A113" s="5"/>
      <c r="B113" s="286"/>
      <c r="C113" s="5"/>
      <c r="D113" s="195"/>
      <c r="E113" s="195"/>
      <c r="F113" s="195"/>
      <c r="G113" s="195"/>
      <c r="H113" s="195"/>
      <c r="I113" s="19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6">
      <c r="A114" s="5"/>
      <c r="B114" s="286"/>
      <c r="C114" s="5"/>
      <c r="D114" s="195"/>
      <c r="E114" s="195"/>
      <c r="F114" s="195"/>
      <c r="G114" s="195"/>
      <c r="H114" s="195"/>
      <c r="I114" s="19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6">
      <c r="A115" s="5"/>
      <c r="B115" s="286"/>
      <c r="C115" s="5"/>
      <c r="D115" s="195"/>
      <c r="E115" s="195"/>
      <c r="F115" s="195"/>
      <c r="G115" s="195"/>
      <c r="H115" s="195"/>
      <c r="I115" s="19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6">
      <c r="A116" s="5"/>
      <c r="B116" s="286"/>
      <c r="C116" s="5"/>
      <c r="D116" s="195"/>
      <c r="E116" s="195"/>
      <c r="F116" s="195"/>
      <c r="G116" s="195"/>
      <c r="H116" s="195"/>
      <c r="I116" s="19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6">
      <c r="A117" s="5"/>
      <c r="B117" s="286"/>
      <c r="C117" s="5"/>
      <c r="D117" s="195"/>
      <c r="E117" s="195"/>
      <c r="F117" s="195"/>
      <c r="G117" s="195"/>
      <c r="H117" s="195"/>
      <c r="I117" s="19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6">
      <c r="A118" s="5"/>
      <c r="B118" s="286"/>
      <c r="C118" s="5"/>
      <c r="D118" s="195"/>
      <c r="E118" s="195"/>
      <c r="F118" s="195"/>
      <c r="G118" s="195"/>
      <c r="H118" s="195"/>
      <c r="I118" s="19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6">
      <c r="A119" s="5"/>
      <c r="B119" s="286"/>
      <c r="C119" s="5"/>
      <c r="D119" s="195"/>
      <c r="E119" s="195"/>
      <c r="F119" s="195"/>
      <c r="G119" s="195"/>
      <c r="H119" s="195"/>
      <c r="I119" s="19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6">
      <c r="A120" s="5"/>
      <c r="B120" s="286"/>
      <c r="C120" s="5"/>
      <c r="D120" s="195"/>
      <c r="E120" s="195"/>
      <c r="F120" s="195"/>
      <c r="G120" s="195"/>
      <c r="H120" s="195"/>
      <c r="I120" s="19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6">
      <c r="A121" s="5"/>
      <c r="B121" s="286"/>
      <c r="C121" s="5"/>
      <c r="D121" s="195"/>
      <c r="E121" s="195"/>
      <c r="F121" s="195"/>
      <c r="G121" s="195"/>
      <c r="H121" s="195"/>
      <c r="I121" s="19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6">
      <c r="A122" s="5"/>
      <c r="B122" s="286"/>
      <c r="C122" s="5"/>
      <c r="D122" s="195"/>
      <c r="E122" s="195"/>
      <c r="F122" s="195"/>
      <c r="G122" s="195"/>
      <c r="H122" s="195"/>
      <c r="I122" s="19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6">
      <c r="A123" s="5"/>
      <c r="B123" s="286"/>
      <c r="C123" s="5"/>
      <c r="D123" s="195"/>
      <c r="E123" s="195"/>
      <c r="F123" s="195"/>
      <c r="G123" s="195"/>
      <c r="H123" s="195"/>
      <c r="I123" s="19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6">
      <c r="A124" s="5"/>
      <c r="B124" s="286"/>
      <c r="C124" s="5"/>
      <c r="D124" s="195"/>
      <c r="E124" s="195"/>
      <c r="F124" s="195"/>
      <c r="G124" s="195"/>
      <c r="H124" s="195"/>
      <c r="I124" s="19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6">
      <c r="A125" s="5"/>
      <c r="B125" s="286"/>
      <c r="C125" s="5"/>
      <c r="D125" s="195"/>
      <c r="E125" s="195"/>
      <c r="F125" s="195"/>
      <c r="G125" s="195"/>
      <c r="H125" s="195"/>
      <c r="I125" s="19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6">
      <c r="A126" s="5"/>
      <c r="B126" s="286"/>
      <c r="C126" s="5"/>
      <c r="D126" s="195"/>
      <c r="E126" s="195"/>
      <c r="F126" s="195"/>
      <c r="G126" s="195"/>
      <c r="H126" s="195"/>
      <c r="I126" s="19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6">
      <c r="A127" s="5"/>
      <c r="B127" s="286"/>
      <c r="C127" s="5"/>
      <c r="D127" s="195"/>
      <c r="E127" s="195"/>
      <c r="F127" s="195"/>
      <c r="G127" s="195"/>
      <c r="H127" s="195"/>
      <c r="I127" s="19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6">
      <c r="A128" s="5"/>
      <c r="B128" s="286"/>
      <c r="C128" s="5"/>
      <c r="D128" s="195"/>
      <c r="E128" s="195"/>
      <c r="F128" s="195"/>
      <c r="G128" s="195"/>
      <c r="H128" s="195"/>
      <c r="I128" s="19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6">
      <c r="A129" s="5"/>
      <c r="B129" s="286"/>
      <c r="C129" s="5"/>
      <c r="D129" s="195"/>
      <c r="E129" s="195"/>
      <c r="F129" s="195"/>
      <c r="G129" s="195"/>
      <c r="H129" s="195"/>
      <c r="I129" s="19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6">
      <c r="A130" s="5"/>
      <c r="B130" s="286"/>
      <c r="C130" s="5"/>
      <c r="D130" s="195"/>
      <c r="E130" s="195"/>
      <c r="F130" s="195"/>
      <c r="G130" s="195"/>
      <c r="H130" s="195"/>
      <c r="I130" s="19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6">
      <c r="A131" s="5"/>
      <c r="B131" s="286"/>
      <c r="C131" s="5"/>
      <c r="D131" s="195"/>
      <c r="E131" s="195"/>
      <c r="F131" s="195"/>
      <c r="G131" s="195"/>
      <c r="H131" s="195"/>
      <c r="I131" s="19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6">
      <c r="A132" s="5"/>
      <c r="B132" s="286"/>
      <c r="C132" s="5"/>
      <c r="D132" s="195"/>
      <c r="E132" s="195"/>
      <c r="F132" s="195"/>
      <c r="G132" s="195"/>
      <c r="H132" s="195"/>
      <c r="I132" s="19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6">
      <c r="A133" s="5"/>
      <c r="B133" s="286"/>
      <c r="C133" s="5"/>
      <c r="D133" s="195"/>
      <c r="E133" s="195"/>
      <c r="F133" s="195"/>
      <c r="G133" s="195"/>
      <c r="H133" s="195"/>
      <c r="I133" s="19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6">
      <c r="A134" s="5"/>
      <c r="B134" s="286"/>
      <c r="C134" s="5"/>
      <c r="D134" s="195"/>
      <c r="E134" s="195"/>
      <c r="F134" s="195"/>
      <c r="G134" s="195"/>
      <c r="H134" s="195"/>
      <c r="I134" s="19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6">
      <c r="A135" s="5"/>
      <c r="B135" s="286"/>
      <c r="C135" s="5"/>
      <c r="D135" s="195"/>
      <c r="E135" s="195"/>
      <c r="F135" s="195"/>
      <c r="G135" s="195"/>
      <c r="H135" s="195"/>
      <c r="I135" s="19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6">
      <c r="A136" s="5"/>
      <c r="B136" s="286"/>
      <c r="C136" s="5"/>
      <c r="D136" s="195"/>
      <c r="E136" s="195"/>
      <c r="F136" s="195"/>
      <c r="G136" s="195"/>
      <c r="H136" s="195"/>
      <c r="I136" s="19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6">
      <c r="A137" s="5"/>
      <c r="B137" s="286"/>
      <c r="C137" s="5"/>
      <c r="D137" s="195"/>
      <c r="E137" s="195"/>
      <c r="F137" s="195"/>
      <c r="G137" s="195"/>
      <c r="H137" s="195"/>
      <c r="I137" s="19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6">
      <c r="A138" s="5"/>
      <c r="B138" s="286"/>
      <c r="C138" s="5"/>
      <c r="D138" s="195"/>
      <c r="E138" s="195"/>
      <c r="F138" s="195"/>
      <c r="G138" s="195"/>
      <c r="H138" s="195"/>
      <c r="I138" s="19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6">
      <c r="A139" s="5"/>
      <c r="B139" s="286"/>
      <c r="C139" s="5"/>
      <c r="D139" s="195"/>
      <c r="E139" s="195"/>
      <c r="F139" s="195"/>
      <c r="G139" s="195"/>
      <c r="H139" s="195"/>
      <c r="I139" s="19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6">
      <c r="A140" s="5"/>
      <c r="B140" s="286"/>
      <c r="C140" s="5"/>
      <c r="D140" s="195"/>
      <c r="E140" s="195"/>
      <c r="F140" s="195"/>
      <c r="G140" s="195"/>
      <c r="H140" s="195"/>
      <c r="I140" s="19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6">
      <c r="A141" s="5"/>
      <c r="B141" s="286"/>
      <c r="C141" s="5"/>
      <c r="D141" s="195"/>
      <c r="E141" s="195"/>
      <c r="F141" s="195"/>
      <c r="G141" s="195"/>
      <c r="H141" s="195"/>
      <c r="I141" s="19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6">
      <c r="A142" s="5"/>
      <c r="B142" s="286"/>
      <c r="C142" s="5"/>
      <c r="D142" s="195"/>
      <c r="E142" s="195"/>
      <c r="F142" s="195"/>
      <c r="G142" s="195"/>
      <c r="H142" s="195"/>
      <c r="I142" s="19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6">
      <c r="A143" s="5"/>
      <c r="B143" s="286"/>
      <c r="C143" s="5"/>
      <c r="D143" s="195"/>
      <c r="E143" s="195"/>
      <c r="F143" s="195"/>
      <c r="G143" s="195"/>
      <c r="H143" s="195"/>
      <c r="I143" s="19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6">
      <c r="A144" s="5"/>
      <c r="B144" s="286"/>
      <c r="C144" s="5"/>
      <c r="D144" s="195"/>
      <c r="E144" s="195"/>
      <c r="F144" s="195"/>
      <c r="G144" s="195"/>
      <c r="H144" s="195"/>
      <c r="I144" s="19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6">
      <c r="A145" s="5"/>
      <c r="B145" s="286"/>
      <c r="C145" s="5"/>
      <c r="D145" s="195"/>
      <c r="E145" s="195"/>
      <c r="F145" s="195"/>
      <c r="G145" s="195"/>
      <c r="H145" s="195"/>
      <c r="I145" s="19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6">
      <c r="A146" s="5"/>
      <c r="B146" s="286"/>
      <c r="C146" s="5"/>
      <c r="D146" s="195"/>
      <c r="E146" s="195"/>
      <c r="F146" s="195"/>
      <c r="G146" s="195"/>
      <c r="H146" s="195"/>
      <c r="I146" s="19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6">
      <c r="A147" s="5"/>
      <c r="B147" s="286"/>
      <c r="C147" s="5"/>
      <c r="D147" s="195"/>
      <c r="E147" s="195"/>
      <c r="F147" s="195"/>
      <c r="G147" s="195"/>
      <c r="H147" s="195"/>
      <c r="I147" s="19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6">
      <c r="A148" s="5"/>
      <c r="B148" s="286"/>
      <c r="C148" s="5"/>
      <c r="D148" s="195"/>
      <c r="E148" s="195"/>
      <c r="F148" s="195"/>
      <c r="G148" s="195"/>
      <c r="H148" s="195"/>
      <c r="I148" s="19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6">
      <c r="A149" s="5"/>
      <c r="B149" s="286"/>
      <c r="C149" s="5"/>
      <c r="D149" s="195"/>
      <c r="E149" s="195"/>
      <c r="F149" s="195"/>
      <c r="G149" s="195"/>
      <c r="H149" s="195"/>
      <c r="I149" s="19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6">
      <c r="A150" s="5"/>
      <c r="B150" s="286"/>
      <c r="C150" s="5"/>
      <c r="D150" s="195"/>
      <c r="E150" s="195"/>
      <c r="F150" s="195"/>
      <c r="G150" s="195"/>
      <c r="H150" s="195"/>
      <c r="I150" s="19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6">
      <c r="A151" s="5"/>
      <c r="B151" s="286"/>
      <c r="C151" s="5"/>
      <c r="D151" s="195"/>
      <c r="E151" s="195"/>
      <c r="F151" s="195"/>
      <c r="G151" s="195"/>
      <c r="H151" s="195"/>
      <c r="I151" s="19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6">
      <c r="A152" s="5"/>
      <c r="B152" s="286"/>
      <c r="C152" s="5"/>
      <c r="D152" s="195"/>
      <c r="E152" s="195"/>
      <c r="F152" s="195"/>
      <c r="G152" s="195"/>
      <c r="H152" s="195"/>
      <c r="I152" s="19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6">
      <c r="A153" s="5"/>
      <c r="B153" s="286"/>
      <c r="C153" s="5"/>
      <c r="D153" s="195"/>
      <c r="E153" s="195"/>
      <c r="F153" s="195"/>
      <c r="G153" s="195"/>
      <c r="H153" s="195"/>
      <c r="I153" s="19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6">
      <c r="A154" s="5"/>
      <c r="B154" s="286"/>
      <c r="C154" s="5"/>
      <c r="D154" s="195"/>
      <c r="E154" s="195"/>
      <c r="F154" s="195"/>
      <c r="G154" s="195"/>
      <c r="H154" s="195"/>
      <c r="I154" s="19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6">
      <c r="A155" s="5"/>
      <c r="B155" s="286"/>
      <c r="C155" s="5"/>
      <c r="D155" s="195"/>
      <c r="E155" s="195"/>
      <c r="F155" s="195"/>
      <c r="G155" s="195"/>
      <c r="H155" s="195"/>
      <c r="I155" s="19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6">
      <c r="A156" s="5"/>
      <c r="B156" s="286"/>
      <c r="C156" s="5"/>
      <c r="D156" s="195"/>
      <c r="E156" s="195"/>
      <c r="F156" s="195"/>
      <c r="G156" s="195"/>
      <c r="H156" s="195"/>
      <c r="I156" s="19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6">
      <c r="A157" s="5"/>
      <c r="B157" s="286"/>
      <c r="C157" s="5"/>
      <c r="D157" s="195"/>
      <c r="E157" s="195"/>
      <c r="F157" s="195"/>
      <c r="G157" s="195"/>
      <c r="H157" s="195"/>
      <c r="I157" s="19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6">
      <c r="A158" s="5"/>
      <c r="B158" s="286"/>
      <c r="C158" s="5"/>
      <c r="D158" s="195"/>
      <c r="E158" s="195"/>
      <c r="F158" s="195"/>
      <c r="G158" s="195"/>
      <c r="H158" s="195"/>
      <c r="I158" s="19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6">
      <c r="A159" s="5"/>
      <c r="B159" s="286"/>
      <c r="C159" s="5"/>
      <c r="D159" s="195"/>
      <c r="E159" s="195"/>
      <c r="F159" s="195"/>
      <c r="G159" s="195"/>
      <c r="H159" s="195"/>
      <c r="I159" s="19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6">
      <c r="A160" s="5"/>
      <c r="B160" s="286"/>
      <c r="C160" s="5"/>
      <c r="D160" s="195"/>
      <c r="E160" s="195"/>
      <c r="F160" s="195"/>
      <c r="G160" s="195"/>
      <c r="H160" s="195"/>
      <c r="I160" s="19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6">
      <c r="A161" s="5"/>
      <c r="B161" s="286"/>
      <c r="C161" s="5"/>
      <c r="D161" s="195"/>
      <c r="E161" s="195"/>
      <c r="F161" s="195"/>
      <c r="G161" s="195"/>
      <c r="H161" s="195"/>
      <c r="I161" s="19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6">
      <c r="A162" s="5"/>
      <c r="B162" s="286"/>
      <c r="C162" s="5"/>
      <c r="D162" s="195"/>
      <c r="E162" s="195"/>
      <c r="F162" s="195"/>
      <c r="G162" s="195"/>
      <c r="H162" s="195"/>
      <c r="I162" s="19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6">
      <c r="A163" s="5"/>
      <c r="B163" s="286"/>
      <c r="C163" s="5"/>
      <c r="D163" s="195"/>
      <c r="E163" s="195"/>
      <c r="F163" s="195"/>
      <c r="G163" s="195"/>
      <c r="H163" s="195"/>
      <c r="I163" s="19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6">
      <c r="A164" s="5"/>
      <c r="B164" s="286"/>
      <c r="C164" s="5"/>
      <c r="D164" s="195"/>
      <c r="E164" s="195"/>
      <c r="F164" s="195"/>
      <c r="G164" s="195"/>
      <c r="H164" s="195"/>
      <c r="I164" s="19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6">
      <c r="A165" s="5"/>
      <c r="B165" s="286"/>
      <c r="C165" s="5"/>
      <c r="D165" s="195"/>
      <c r="E165" s="195"/>
      <c r="F165" s="195"/>
      <c r="G165" s="195"/>
      <c r="H165" s="195"/>
      <c r="I165" s="19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6">
      <c r="A166" s="5"/>
      <c r="B166" s="286"/>
      <c r="C166" s="5"/>
      <c r="D166" s="195"/>
      <c r="E166" s="195"/>
      <c r="F166" s="195"/>
      <c r="G166" s="195"/>
      <c r="H166" s="195"/>
      <c r="I166" s="19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6">
      <c r="A167" s="5"/>
      <c r="B167" s="286"/>
      <c r="C167" s="5"/>
      <c r="D167" s="195"/>
      <c r="E167" s="195"/>
      <c r="F167" s="195"/>
      <c r="G167" s="195"/>
      <c r="H167" s="195"/>
      <c r="I167" s="19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6">
      <c r="A168" s="5"/>
      <c r="B168" s="286"/>
      <c r="C168" s="5"/>
      <c r="D168" s="195"/>
      <c r="E168" s="195"/>
      <c r="F168" s="195"/>
      <c r="G168" s="195"/>
      <c r="H168" s="195"/>
      <c r="I168" s="19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6">
      <c r="A169" s="5"/>
      <c r="B169" s="286"/>
      <c r="C169" s="5"/>
      <c r="D169" s="195"/>
      <c r="E169" s="195"/>
      <c r="F169" s="195"/>
      <c r="G169" s="195"/>
      <c r="H169" s="195"/>
      <c r="I169" s="19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6">
      <c r="A170" s="5"/>
      <c r="B170" s="286"/>
      <c r="C170" s="5"/>
      <c r="D170" s="195"/>
      <c r="E170" s="195"/>
      <c r="F170" s="195"/>
      <c r="G170" s="195"/>
      <c r="H170" s="195"/>
      <c r="I170" s="19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6">
      <c r="A171" s="5"/>
      <c r="B171" s="286"/>
      <c r="C171" s="5"/>
      <c r="D171" s="195"/>
      <c r="E171" s="195"/>
      <c r="F171" s="195"/>
      <c r="G171" s="195"/>
      <c r="H171" s="195"/>
      <c r="I171" s="19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6">
      <c r="A172" s="5"/>
      <c r="B172" s="286"/>
      <c r="C172" s="5"/>
      <c r="D172" s="195"/>
      <c r="E172" s="195"/>
      <c r="F172" s="195"/>
      <c r="G172" s="195"/>
      <c r="H172" s="195"/>
      <c r="I172" s="19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6">
      <c r="A173" s="5"/>
      <c r="B173" s="286"/>
      <c r="C173" s="5"/>
      <c r="D173" s="195"/>
      <c r="E173" s="195"/>
      <c r="F173" s="195"/>
      <c r="G173" s="195"/>
      <c r="H173" s="195"/>
      <c r="I173" s="19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6">
      <c r="A174" s="5"/>
      <c r="B174" s="286"/>
      <c r="C174" s="5"/>
      <c r="D174" s="195"/>
      <c r="E174" s="195"/>
      <c r="F174" s="195"/>
      <c r="G174" s="195"/>
      <c r="H174" s="195"/>
      <c r="I174" s="19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6">
      <c r="A175" s="5"/>
      <c r="B175" s="286"/>
      <c r="C175" s="5"/>
      <c r="D175" s="195"/>
      <c r="E175" s="195"/>
      <c r="F175" s="195"/>
      <c r="G175" s="195"/>
      <c r="H175" s="195"/>
      <c r="I175" s="19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6">
      <c r="A176" s="5"/>
      <c r="B176" s="286"/>
      <c r="C176" s="5"/>
      <c r="D176" s="195"/>
      <c r="E176" s="195"/>
      <c r="F176" s="195"/>
      <c r="G176" s="195"/>
      <c r="H176" s="195"/>
      <c r="I176" s="19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6">
      <c r="A177" s="5"/>
      <c r="B177" s="286"/>
      <c r="C177" s="5"/>
      <c r="D177" s="195"/>
      <c r="E177" s="195"/>
      <c r="F177" s="195"/>
      <c r="G177" s="195"/>
      <c r="H177" s="195"/>
      <c r="I177" s="19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6">
      <c r="A178" s="5"/>
      <c r="B178" s="286"/>
      <c r="C178" s="5"/>
      <c r="D178" s="195"/>
      <c r="E178" s="195"/>
      <c r="F178" s="195"/>
      <c r="G178" s="195"/>
      <c r="H178" s="195"/>
      <c r="I178" s="19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6">
      <c r="A179" s="5"/>
      <c r="B179" s="286"/>
      <c r="C179" s="5"/>
      <c r="D179" s="195"/>
      <c r="E179" s="195"/>
      <c r="F179" s="195"/>
      <c r="G179" s="195"/>
      <c r="H179" s="195"/>
      <c r="I179" s="19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6">
      <c r="A180" s="5"/>
      <c r="B180" s="286"/>
      <c r="C180" s="5"/>
      <c r="D180" s="195"/>
      <c r="E180" s="195"/>
      <c r="F180" s="195"/>
      <c r="G180" s="195"/>
      <c r="H180" s="195"/>
      <c r="I180" s="19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6">
      <c r="A181" s="5"/>
      <c r="B181" s="286"/>
      <c r="C181" s="5"/>
      <c r="D181" s="195"/>
      <c r="E181" s="195"/>
      <c r="F181" s="195"/>
      <c r="G181" s="195"/>
      <c r="H181" s="195"/>
      <c r="I181" s="19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6">
      <c r="A182" s="5"/>
      <c r="B182" s="286"/>
      <c r="C182" s="5"/>
      <c r="D182" s="195"/>
      <c r="E182" s="195"/>
      <c r="F182" s="195"/>
      <c r="G182" s="195"/>
      <c r="H182" s="195"/>
      <c r="I182" s="19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6">
      <c r="A183" s="5"/>
      <c r="B183" s="286"/>
      <c r="C183" s="5"/>
      <c r="D183" s="195"/>
      <c r="E183" s="195"/>
      <c r="F183" s="195"/>
      <c r="G183" s="195"/>
      <c r="H183" s="195"/>
      <c r="I183" s="19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6">
      <c r="A184" s="5"/>
      <c r="B184" s="286"/>
      <c r="C184" s="5"/>
      <c r="D184" s="195"/>
      <c r="E184" s="195"/>
      <c r="F184" s="195"/>
      <c r="G184" s="195"/>
      <c r="H184" s="195"/>
      <c r="I184" s="19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6">
      <c r="A185" s="5"/>
      <c r="B185" s="286"/>
      <c r="C185" s="5"/>
      <c r="D185" s="195"/>
      <c r="E185" s="195"/>
      <c r="F185" s="195"/>
      <c r="G185" s="195"/>
      <c r="H185" s="195"/>
      <c r="I185" s="19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6">
      <c r="A186" s="5"/>
      <c r="B186" s="286"/>
      <c r="C186" s="5"/>
      <c r="D186" s="195"/>
      <c r="E186" s="195"/>
      <c r="F186" s="195"/>
      <c r="G186" s="195"/>
      <c r="H186" s="195"/>
      <c r="I186" s="19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6">
      <c r="A187" s="5"/>
      <c r="B187" s="286"/>
      <c r="C187" s="5"/>
      <c r="D187" s="195"/>
      <c r="E187" s="195"/>
      <c r="F187" s="195"/>
      <c r="G187" s="195"/>
      <c r="H187" s="195"/>
      <c r="I187" s="19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6">
      <c r="A188" s="5"/>
      <c r="B188" s="286"/>
      <c r="C188" s="5"/>
      <c r="D188" s="195"/>
      <c r="E188" s="195"/>
      <c r="F188" s="195"/>
      <c r="G188" s="195"/>
      <c r="H188" s="195"/>
      <c r="I188" s="19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6">
      <c r="A189" s="5"/>
      <c r="B189" s="286"/>
      <c r="C189" s="5"/>
      <c r="D189" s="195"/>
      <c r="E189" s="195"/>
      <c r="F189" s="195"/>
      <c r="G189" s="195"/>
      <c r="H189" s="195"/>
      <c r="I189" s="19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6">
      <c r="A190" s="5"/>
      <c r="B190" s="286"/>
      <c r="C190" s="5"/>
      <c r="D190" s="195"/>
      <c r="E190" s="195"/>
      <c r="F190" s="195"/>
      <c r="G190" s="195"/>
      <c r="H190" s="195"/>
      <c r="I190" s="19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6">
      <c r="A191" s="5"/>
      <c r="B191" s="286"/>
      <c r="C191" s="5"/>
      <c r="D191" s="195"/>
      <c r="E191" s="195"/>
      <c r="F191" s="195"/>
      <c r="G191" s="195"/>
      <c r="H191" s="195"/>
      <c r="I191" s="19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6">
      <c r="A192" s="5"/>
      <c r="B192" s="286"/>
      <c r="C192" s="5"/>
      <c r="D192" s="195"/>
      <c r="E192" s="195"/>
      <c r="F192" s="195"/>
      <c r="G192" s="195"/>
      <c r="H192" s="195"/>
      <c r="I192" s="19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6">
      <c r="A193" s="5"/>
      <c r="B193" s="286"/>
      <c r="C193" s="5"/>
      <c r="D193" s="195"/>
      <c r="E193" s="195"/>
      <c r="F193" s="195"/>
      <c r="G193" s="195"/>
      <c r="H193" s="195"/>
      <c r="I193" s="19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6">
      <c r="A194" s="5"/>
      <c r="B194" s="286"/>
      <c r="C194" s="5"/>
      <c r="D194" s="195"/>
      <c r="E194" s="195"/>
      <c r="F194" s="195"/>
      <c r="G194" s="195"/>
      <c r="H194" s="195"/>
      <c r="I194" s="19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6">
      <c r="A195" s="5"/>
      <c r="B195" s="286"/>
      <c r="C195" s="5"/>
      <c r="D195" s="195"/>
      <c r="E195" s="195"/>
      <c r="F195" s="195"/>
      <c r="G195" s="195"/>
      <c r="H195" s="195"/>
      <c r="I195" s="19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6">
      <c r="A196" s="5"/>
      <c r="B196" s="286"/>
      <c r="C196" s="5"/>
      <c r="D196" s="195"/>
      <c r="E196" s="195"/>
      <c r="F196" s="195"/>
      <c r="G196" s="195"/>
      <c r="H196" s="195"/>
      <c r="I196" s="19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6">
      <c r="A197" s="5"/>
      <c r="B197" s="286"/>
      <c r="C197" s="5"/>
      <c r="D197" s="195"/>
      <c r="E197" s="195"/>
      <c r="F197" s="195"/>
      <c r="G197" s="195"/>
      <c r="H197" s="195"/>
      <c r="I197" s="19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6">
      <c r="A198" s="5"/>
      <c r="B198" s="286"/>
      <c r="C198" s="5"/>
      <c r="D198" s="195"/>
      <c r="E198" s="195"/>
      <c r="F198" s="195"/>
      <c r="G198" s="195"/>
      <c r="H198" s="195"/>
      <c r="I198" s="19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6">
      <c r="A199" s="5"/>
      <c r="B199" s="286"/>
      <c r="C199" s="5"/>
      <c r="D199" s="195"/>
      <c r="E199" s="195"/>
      <c r="F199" s="195"/>
      <c r="G199" s="195"/>
      <c r="H199" s="195"/>
      <c r="I199" s="19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6">
      <c r="A200" s="5"/>
      <c r="B200" s="286"/>
      <c r="C200" s="5"/>
      <c r="D200" s="195"/>
      <c r="E200" s="195"/>
      <c r="F200" s="195"/>
      <c r="G200" s="195"/>
      <c r="H200" s="195"/>
      <c r="I200" s="19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6">
      <c r="A201" s="5"/>
      <c r="B201" s="286"/>
      <c r="C201" s="5"/>
      <c r="D201" s="195"/>
      <c r="E201" s="195"/>
      <c r="F201" s="195"/>
      <c r="G201" s="195"/>
      <c r="H201" s="195"/>
      <c r="I201" s="19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6">
      <c r="A202" s="5"/>
      <c r="B202" s="286"/>
      <c r="C202" s="5"/>
      <c r="D202" s="195"/>
      <c r="E202" s="195"/>
      <c r="F202" s="195"/>
      <c r="G202" s="195"/>
      <c r="H202" s="195"/>
      <c r="I202" s="19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6">
      <c r="A203" s="5"/>
      <c r="B203" s="286"/>
      <c r="C203" s="5"/>
      <c r="D203" s="195"/>
      <c r="E203" s="195"/>
      <c r="F203" s="195"/>
      <c r="G203" s="195"/>
      <c r="H203" s="195"/>
      <c r="I203" s="19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6">
      <c r="A204" s="5"/>
      <c r="B204" s="286"/>
      <c r="C204" s="5"/>
      <c r="D204" s="195"/>
      <c r="E204" s="195"/>
      <c r="F204" s="195"/>
      <c r="G204" s="195"/>
      <c r="H204" s="195"/>
      <c r="I204" s="19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6">
      <c r="A205" s="5"/>
      <c r="B205" s="286"/>
      <c r="C205" s="5"/>
      <c r="D205" s="195"/>
      <c r="E205" s="195"/>
      <c r="F205" s="195"/>
      <c r="G205" s="195"/>
      <c r="H205" s="195"/>
      <c r="I205" s="19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6">
      <c r="A206" s="5"/>
      <c r="B206" s="286"/>
      <c r="C206" s="5"/>
      <c r="D206" s="195"/>
      <c r="E206" s="195"/>
      <c r="F206" s="195"/>
      <c r="G206" s="195"/>
      <c r="H206" s="195"/>
      <c r="I206" s="19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6">
      <c r="A207" s="5"/>
      <c r="B207" s="286"/>
      <c r="C207" s="5"/>
      <c r="D207" s="195"/>
      <c r="E207" s="195"/>
      <c r="F207" s="195"/>
      <c r="G207" s="195"/>
      <c r="H207" s="195"/>
      <c r="I207" s="19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6">
      <c r="A208" s="5"/>
      <c r="B208" s="286"/>
      <c r="C208" s="5"/>
      <c r="D208" s="195"/>
      <c r="E208" s="195"/>
      <c r="F208" s="195"/>
      <c r="G208" s="195"/>
      <c r="H208" s="195"/>
      <c r="I208" s="19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6">
      <c r="A209" s="5"/>
      <c r="B209" s="286"/>
      <c r="C209" s="5"/>
      <c r="D209" s="195"/>
      <c r="E209" s="195"/>
      <c r="F209" s="195"/>
      <c r="G209" s="195"/>
      <c r="H209" s="195"/>
      <c r="I209" s="19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6">
      <c r="A210" s="5"/>
      <c r="B210" s="286"/>
      <c r="C210" s="5"/>
      <c r="D210" s="195"/>
      <c r="E210" s="195"/>
      <c r="F210" s="195"/>
      <c r="G210" s="195"/>
      <c r="H210" s="195"/>
      <c r="I210" s="19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6">
      <c r="A211" s="5"/>
      <c r="B211" s="286"/>
      <c r="C211" s="5"/>
      <c r="D211" s="195"/>
      <c r="E211" s="195"/>
      <c r="F211" s="195"/>
      <c r="G211" s="195"/>
      <c r="H211" s="195"/>
      <c r="I211" s="19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6">
      <c r="A212" s="5"/>
      <c r="B212" s="286"/>
      <c r="C212" s="5"/>
      <c r="D212" s="195"/>
      <c r="E212" s="195"/>
      <c r="F212" s="195"/>
      <c r="G212" s="195"/>
      <c r="H212" s="195"/>
      <c r="I212" s="19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6">
      <c r="A213" s="5"/>
      <c r="B213" s="286"/>
      <c r="C213" s="5"/>
      <c r="D213" s="195"/>
      <c r="E213" s="195"/>
      <c r="F213" s="195"/>
      <c r="G213" s="195"/>
      <c r="H213" s="195"/>
      <c r="I213" s="19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6">
      <c r="A214" s="5"/>
      <c r="B214" s="286"/>
      <c r="C214" s="5"/>
      <c r="D214" s="195"/>
      <c r="E214" s="195"/>
      <c r="F214" s="195"/>
      <c r="G214" s="195"/>
      <c r="H214" s="195"/>
      <c r="I214" s="19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6">
      <c r="A215" s="5"/>
      <c r="B215" s="286"/>
      <c r="C215" s="5"/>
      <c r="D215" s="195"/>
      <c r="E215" s="195"/>
      <c r="F215" s="195"/>
      <c r="G215" s="195"/>
      <c r="H215" s="195"/>
      <c r="I215" s="19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6">
      <c r="A216" s="5"/>
      <c r="B216" s="286"/>
      <c r="C216" s="5"/>
      <c r="D216" s="195"/>
      <c r="E216" s="195"/>
      <c r="F216" s="195"/>
      <c r="G216" s="195"/>
      <c r="H216" s="195"/>
      <c r="I216" s="19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6">
      <c r="A217" s="5"/>
      <c r="B217" s="286"/>
      <c r="C217" s="5"/>
      <c r="D217" s="195"/>
      <c r="E217" s="195"/>
      <c r="F217" s="195"/>
      <c r="G217" s="195"/>
      <c r="H217" s="195"/>
      <c r="I217" s="19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6">
      <c r="A218" s="5"/>
      <c r="B218" s="286"/>
      <c r="C218" s="5"/>
      <c r="D218" s="195"/>
      <c r="E218" s="195"/>
      <c r="F218" s="195"/>
      <c r="G218" s="195"/>
      <c r="H218" s="195"/>
      <c r="I218" s="19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6">
      <c r="A219" s="5"/>
      <c r="B219" s="286"/>
      <c r="C219" s="5"/>
      <c r="D219" s="195"/>
      <c r="E219" s="195"/>
      <c r="F219" s="195"/>
      <c r="G219" s="195"/>
      <c r="H219" s="195"/>
      <c r="I219" s="19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6">
      <c r="A220" s="5"/>
      <c r="B220" s="286"/>
      <c r="C220" s="5"/>
      <c r="D220" s="195"/>
      <c r="E220" s="195"/>
      <c r="F220" s="195"/>
      <c r="G220" s="195"/>
      <c r="H220" s="195"/>
      <c r="I220" s="19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6">
      <c r="A221" s="5"/>
      <c r="B221" s="286"/>
      <c r="C221" s="5"/>
      <c r="D221" s="195"/>
      <c r="E221" s="195"/>
      <c r="F221" s="195"/>
      <c r="G221" s="195"/>
      <c r="H221" s="195"/>
      <c r="I221" s="19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6">
      <c r="A222" s="5"/>
      <c r="B222" s="286"/>
      <c r="C222" s="5"/>
      <c r="D222" s="195"/>
      <c r="E222" s="195"/>
      <c r="F222" s="195"/>
      <c r="G222" s="195"/>
      <c r="H222" s="195"/>
      <c r="I222" s="19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6">
      <c r="A223" s="5"/>
      <c r="B223" s="286"/>
      <c r="C223" s="5"/>
      <c r="D223" s="195"/>
      <c r="E223" s="195"/>
      <c r="F223" s="195"/>
      <c r="G223" s="195"/>
      <c r="H223" s="195"/>
      <c r="I223" s="19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6">
      <c r="A224" s="5"/>
      <c r="B224" s="286"/>
      <c r="C224" s="5"/>
      <c r="D224" s="195"/>
      <c r="E224" s="195"/>
      <c r="F224" s="195"/>
      <c r="G224" s="195"/>
      <c r="H224" s="195"/>
      <c r="I224" s="19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6">
      <c r="A225" s="5"/>
      <c r="B225" s="286"/>
      <c r="C225" s="5"/>
      <c r="D225" s="195"/>
      <c r="E225" s="195"/>
      <c r="F225" s="195"/>
      <c r="G225" s="195"/>
      <c r="H225" s="195"/>
      <c r="I225" s="19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6">
      <c r="A226" s="5"/>
      <c r="B226" s="286"/>
      <c r="C226" s="5"/>
      <c r="D226" s="195"/>
      <c r="E226" s="195"/>
      <c r="F226" s="195"/>
      <c r="G226" s="195"/>
      <c r="H226" s="195"/>
      <c r="I226" s="19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6">
      <c r="A227" s="5"/>
      <c r="B227" s="286"/>
      <c r="C227" s="5"/>
      <c r="D227" s="195"/>
      <c r="E227" s="195"/>
      <c r="F227" s="195"/>
      <c r="G227" s="195"/>
      <c r="H227" s="195"/>
      <c r="I227" s="19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6">
      <c r="A228" s="5"/>
      <c r="B228" s="286"/>
      <c r="C228" s="5"/>
      <c r="D228" s="195"/>
      <c r="E228" s="195"/>
      <c r="F228" s="195"/>
      <c r="G228" s="195"/>
      <c r="H228" s="195"/>
      <c r="I228" s="19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6">
      <c r="A229" s="5"/>
      <c r="B229" s="286"/>
      <c r="C229" s="5"/>
      <c r="D229" s="195"/>
      <c r="E229" s="195"/>
      <c r="F229" s="195"/>
      <c r="G229" s="195"/>
      <c r="H229" s="195"/>
      <c r="I229" s="19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6">
      <c r="A230" s="5"/>
      <c r="B230" s="286"/>
      <c r="C230" s="5"/>
      <c r="D230" s="195"/>
      <c r="E230" s="195"/>
      <c r="F230" s="195"/>
      <c r="G230" s="195"/>
      <c r="H230" s="195"/>
      <c r="I230" s="19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6">
      <c r="A231" s="5"/>
      <c r="B231" s="286"/>
      <c r="C231" s="5"/>
      <c r="D231" s="195"/>
      <c r="E231" s="195"/>
      <c r="F231" s="195"/>
      <c r="G231" s="195"/>
      <c r="H231" s="195"/>
      <c r="I231" s="19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6">
      <c r="A232" s="5"/>
      <c r="B232" s="286"/>
      <c r="C232" s="5"/>
      <c r="D232" s="195"/>
      <c r="E232" s="195"/>
      <c r="F232" s="195"/>
      <c r="G232" s="195"/>
      <c r="H232" s="195"/>
      <c r="I232" s="19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6">
      <c r="A233" s="5"/>
      <c r="B233" s="286"/>
      <c r="C233" s="5"/>
      <c r="D233" s="195"/>
      <c r="E233" s="195"/>
      <c r="F233" s="195"/>
      <c r="G233" s="195"/>
      <c r="H233" s="195"/>
      <c r="I233" s="19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6">
      <c r="A234" s="5"/>
      <c r="B234" s="286"/>
      <c r="C234" s="5"/>
      <c r="D234" s="195"/>
      <c r="E234" s="195"/>
      <c r="F234" s="195"/>
      <c r="G234" s="195"/>
      <c r="H234" s="195"/>
      <c r="I234" s="19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6">
      <c r="A235" s="5"/>
      <c r="B235" s="286"/>
      <c r="C235" s="5"/>
      <c r="D235" s="195"/>
      <c r="E235" s="195"/>
      <c r="F235" s="195"/>
      <c r="G235" s="195"/>
      <c r="H235" s="195"/>
      <c r="I235" s="19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6">
      <c r="A236" s="5"/>
      <c r="B236" s="286"/>
      <c r="C236" s="5"/>
      <c r="D236" s="195"/>
      <c r="E236" s="195"/>
      <c r="F236" s="195"/>
      <c r="G236" s="195"/>
      <c r="H236" s="195"/>
      <c r="I236" s="19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6">
      <c r="A237" s="5"/>
      <c r="B237" s="286"/>
      <c r="C237" s="5"/>
      <c r="D237" s="195"/>
      <c r="E237" s="195"/>
      <c r="F237" s="195"/>
      <c r="G237" s="195"/>
      <c r="H237" s="195"/>
      <c r="I237" s="19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6">
      <c r="A238" s="5"/>
      <c r="B238" s="286"/>
      <c r="C238" s="5"/>
      <c r="D238" s="195"/>
      <c r="E238" s="195"/>
      <c r="F238" s="195"/>
      <c r="G238" s="195"/>
      <c r="H238" s="195"/>
      <c r="I238" s="19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6">
      <c r="A239" s="5"/>
      <c r="B239" s="286"/>
      <c r="C239" s="5"/>
      <c r="D239" s="195"/>
      <c r="E239" s="195"/>
      <c r="F239" s="195"/>
      <c r="G239" s="195"/>
      <c r="H239" s="195"/>
      <c r="I239" s="19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6">
      <c r="A240" s="5"/>
      <c r="B240" s="286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6">
      <c r="A241" s="5"/>
      <c r="B241" s="286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6">
      <c r="A242" s="5"/>
      <c r="B242" s="286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6">
      <c r="A243" s="5"/>
      <c r="B243" s="286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6">
      <c r="A244" s="5"/>
      <c r="B244" s="286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6">
      <c r="A245" s="5"/>
      <c r="B245" s="286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6">
      <c r="A246" s="5"/>
      <c r="B246" s="286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6">
      <c r="A247" s="5"/>
      <c r="B247" s="286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6">
      <c r="A248" s="5"/>
      <c r="B248" s="286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6">
      <c r="A249" s="5"/>
      <c r="B249" s="286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6">
      <c r="A250" s="5"/>
      <c r="B250" s="286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6">
      <c r="A251" s="5"/>
      <c r="B251" s="286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6">
      <c r="A252" s="5"/>
      <c r="B252" s="286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6">
      <c r="A253" s="5"/>
      <c r="B253" s="286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6">
      <c r="A254" s="5"/>
      <c r="B254" s="286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6">
      <c r="A255" s="5"/>
      <c r="B255" s="286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6">
      <c r="A256" s="5"/>
      <c r="B256" s="286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6">
      <c r="A257" s="5"/>
      <c r="B257" s="286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6">
      <c r="A258" s="5"/>
      <c r="B258" s="286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6">
      <c r="A259" s="5"/>
      <c r="B259" s="286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6">
      <c r="A260" s="5"/>
      <c r="B260" s="286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6">
      <c r="A261" s="5"/>
      <c r="B261" s="286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6">
      <c r="A262" s="5"/>
      <c r="B262" s="286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6">
      <c r="A263" s="5"/>
      <c r="B263" s="286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6">
      <c r="A264" s="5"/>
      <c r="B264" s="286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6">
      <c r="A265" s="5"/>
      <c r="B265" s="286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6">
      <c r="A266" s="5"/>
      <c r="B266" s="286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6">
      <c r="A267" s="5"/>
      <c r="B267" s="286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6">
      <c r="A268" s="5"/>
      <c r="B268" s="286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6">
      <c r="A269" s="5"/>
      <c r="B269" s="286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6">
      <c r="A270" s="5"/>
      <c r="B270" s="286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6">
      <c r="A271" s="5"/>
      <c r="B271" s="286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6">
      <c r="A272" s="5"/>
      <c r="B272" s="286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6">
      <c r="A273" s="5"/>
      <c r="B273" s="286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6">
      <c r="A274" s="5"/>
      <c r="B274" s="286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6">
      <c r="A275" s="5"/>
      <c r="B275" s="286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6">
      <c r="A276" s="5"/>
      <c r="B276" s="286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6">
      <c r="A277" s="5"/>
      <c r="B277" s="286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6">
      <c r="A278" s="5"/>
      <c r="B278" s="286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6">
      <c r="A279" s="5"/>
      <c r="B279" s="286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6">
      <c r="A280" s="5"/>
      <c r="B280" s="286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6">
      <c r="A281" s="5"/>
      <c r="B281" s="286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6">
      <c r="A282" s="5"/>
      <c r="B282" s="286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6">
      <c r="A283" s="5"/>
      <c r="B283" s="286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6">
      <c r="A284" s="5"/>
      <c r="B284" s="286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6">
      <c r="A285" s="5"/>
      <c r="B285" s="286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6">
      <c r="A286" s="5"/>
      <c r="B286" s="286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6">
      <c r="A287" s="5"/>
      <c r="B287" s="286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6">
      <c r="A288" s="5"/>
      <c r="B288" s="286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6">
      <c r="A289" s="5"/>
      <c r="B289" s="286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6">
      <c r="A290" s="5"/>
      <c r="B290" s="286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6">
      <c r="A291" s="5"/>
      <c r="B291" s="286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6">
      <c r="A292" s="5"/>
      <c r="B292" s="286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6">
      <c r="A293" s="5"/>
      <c r="B293" s="286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6">
      <c r="A294" s="5"/>
      <c r="B294" s="286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6">
      <c r="A295" s="5"/>
      <c r="B295" s="286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6">
      <c r="A296" s="5"/>
      <c r="B296" s="286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6">
      <c r="A297" s="5"/>
      <c r="B297" s="286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6">
      <c r="A298" s="5"/>
      <c r="B298" s="286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6">
      <c r="A299" s="5"/>
      <c r="B299" s="286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6">
      <c r="A300" s="5"/>
      <c r="B300" s="286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6">
      <c r="A301" s="5"/>
      <c r="B301" s="286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6">
      <c r="A302" s="5"/>
      <c r="B302" s="286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6">
      <c r="A303" s="5"/>
      <c r="B303" s="286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6">
      <c r="A304" s="5"/>
      <c r="B304" s="286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6">
      <c r="A305" s="5"/>
      <c r="B305" s="286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6">
      <c r="A306" s="5"/>
      <c r="B306" s="286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6">
      <c r="A307" s="5"/>
      <c r="B307" s="286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6">
      <c r="A308" s="5"/>
      <c r="B308" s="286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6">
      <c r="A309" s="5"/>
      <c r="B309" s="286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6">
      <c r="A310" s="5"/>
      <c r="B310" s="286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6">
      <c r="A311" s="5"/>
      <c r="B311" s="286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6">
      <c r="A312" s="5"/>
      <c r="B312" s="286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6">
      <c r="A313" s="5"/>
      <c r="B313" s="286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6">
      <c r="A314" s="5"/>
      <c r="B314" s="286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6">
      <c r="A315" s="5"/>
      <c r="B315" s="286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6">
      <c r="A316" s="5"/>
      <c r="B316" s="286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6">
      <c r="A317" s="5"/>
      <c r="B317" s="286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6">
      <c r="A318" s="5"/>
      <c r="B318" s="286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6">
      <c r="A319" s="5"/>
      <c r="B319" s="286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6">
      <c r="A320" s="5"/>
      <c r="B320" s="286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6">
      <c r="A321" s="5"/>
      <c r="B321" s="286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6">
      <c r="A322" s="5"/>
      <c r="B322" s="286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6">
      <c r="A323" s="5"/>
      <c r="B323" s="286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6">
      <c r="A324" s="5"/>
      <c r="B324" s="286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6">
      <c r="A325" s="5"/>
      <c r="B325" s="286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6">
      <c r="A326" s="5"/>
      <c r="B326" s="286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6">
      <c r="A327" s="5"/>
      <c r="B327" s="286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6">
      <c r="A328" s="5"/>
      <c r="B328" s="286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6">
      <c r="A329" s="5"/>
      <c r="B329" s="286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6">
      <c r="A330" s="5"/>
      <c r="B330" s="286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6">
      <c r="A331" s="5"/>
      <c r="B331" s="286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6">
      <c r="A332" s="5"/>
      <c r="B332" s="286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6">
      <c r="A333" s="5"/>
      <c r="B333" s="286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6">
      <c r="A334" s="5"/>
      <c r="B334" s="286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6">
      <c r="A335" s="5"/>
      <c r="B335" s="286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6">
      <c r="A336" s="5"/>
      <c r="B336" s="286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6">
      <c r="A337" s="5"/>
      <c r="B337" s="286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6">
      <c r="A338" s="5"/>
      <c r="B338" s="286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6">
      <c r="A339" s="5"/>
      <c r="B339" s="286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6">
      <c r="A340" s="5"/>
      <c r="B340" s="286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6">
      <c r="A341" s="5"/>
      <c r="B341" s="286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6">
      <c r="A342" s="5"/>
      <c r="B342" s="286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6">
      <c r="A343" s="5"/>
      <c r="B343" s="286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6">
      <c r="A344" s="5"/>
      <c r="B344" s="286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6">
      <c r="A345" s="5"/>
      <c r="B345" s="286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6">
      <c r="A346" s="5"/>
      <c r="B346" s="286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6">
      <c r="A347" s="5"/>
      <c r="B347" s="286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6">
      <c r="A348" s="5"/>
      <c r="B348" s="286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6">
      <c r="A349" s="5"/>
      <c r="B349" s="286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6">
      <c r="A350" s="5"/>
      <c r="B350" s="286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6">
      <c r="A351" s="5"/>
      <c r="B351" s="286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6">
      <c r="A352" s="5"/>
      <c r="B352" s="286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6">
      <c r="A353" s="5"/>
      <c r="B353" s="286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6">
      <c r="A354" s="5"/>
      <c r="B354" s="286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6">
      <c r="A355" s="5"/>
      <c r="B355" s="286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6">
      <c r="A356" s="5"/>
      <c r="B356" s="286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6">
      <c r="A357" s="5"/>
      <c r="B357" s="286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6">
      <c r="A358" s="5"/>
      <c r="B358" s="286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6">
      <c r="A359" s="5"/>
      <c r="B359" s="286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6">
      <c r="A360" s="5"/>
      <c r="B360" s="286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6">
      <c r="A361" s="5"/>
      <c r="B361" s="286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6">
      <c r="A362" s="5"/>
      <c r="B362" s="286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6">
      <c r="A363" s="5"/>
      <c r="B363" s="286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6">
      <c r="A364" s="5"/>
      <c r="B364" s="286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6">
      <c r="A365" s="5"/>
      <c r="B365" s="286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6">
      <c r="A366" s="5"/>
      <c r="B366" s="286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6">
      <c r="A367" s="5"/>
      <c r="B367" s="286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6">
      <c r="A368" s="5"/>
      <c r="B368" s="286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6">
      <c r="A369" s="5"/>
      <c r="B369" s="286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6">
      <c r="A370" s="5"/>
      <c r="B370" s="286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6">
      <c r="A371" s="5"/>
      <c r="B371" s="286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6">
      <c r="A372" s="5"/>
      <c r="B372" s="286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6">
      <c r="A373" s="5"/>
      <c r="B373" s="286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6">
      <c r="A374" s="5"/>
      <c r="B374" s="286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6">
      <c r="A375" s="5"/>
      <c r="B375" s="286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6">
      <c r="A376" s="5"/>
      <c r="B376" s="286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6">
      <c r="A377" s="5"/>
      <c r="B377" s="286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6">
      <c r="A378" s="5"/>
      <c r="B378" s="286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6">
      <c r="A379" s="5"/>
      <c r="B379" s="286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6">
      <c r="A380" s="5"/>
      <c r="B380" s="286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6">
      <c r="A381" s="5"/>
      <c r="B381" s="286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6">
      <c r="A382" s="5"/>
      <c r="B382" s="286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6">
      <c r="A383" s="5"/>
      <c r="B383" s="286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6">
      <c r="A384" s="5"/>
      <c r="B384" s="286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6">
      <c r="A385" s="5"/>
      <c r="B385" s="286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6">
      <c r="A386" s="5"/>
      <c r="B386" s="286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6">
      <c r="A387" s="5"/>
      <c r="B387" s="286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6">
      <c r="A388" s="5"/>
      <c r="B388" s="286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6">
      <c r="A389" s="5"/>
      <c r="B389" s="286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6">
      <c r="A390" s="5"/>
      <c r="B390" s="286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6">
      <c r="A391" s="5"/>
      <c r="B391" s="286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6">
      <c r="A392" s="5"/>
      <c r="B392" s="286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6">
      <c r="A393" s="5"/>
      <c r="B393" s="286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6">
      <c r="A394" s="5"/>
      <c r="B394" s="286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6">
      <c r="A395" s="5"/>
      <c r="B395" s="286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6">
      <c r="A396" s="5"/>
      <c r="B396" s="286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6">
      <c r="A397" s="5"/>
      <c r="B397" s="286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6">
      <c r="A398" s="5"/>
      <c r="B398" s="286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6">
      <c r="A399" s="5"/>
      <c r="B399" s="286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6">
      <c r="A400" s="5"/>
      <c r="B400" s="286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6">
      <c r="A401" s="5"/>
      <c r="B401" s="286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6">
      <c r="A402" s="5"/>
      <c r="B402" s="286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6">
      <c r="A403" s="5"/>
      <c r="B403" s="286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6">
      <c r="A404" s="5"/>
      <c r="B404" s="286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6">
      <c r="A405" s="5"/>
      <c r="B405" s="286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6">
      <c r="A406" s="5"/>
      <c r="B406" s="286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6">
      <c r="A407" s="5"/>
      <c r="B407" s="286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6">
      <c r="A408" s="5"/>
      <c r="B408" s="286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6">
      <c r="A409" s="5"/>
      <c r="B409" s="286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6">
      <c r="A410" s="5"/>
      <c r="B410" s="286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6">
      <c r="A411" s="5"/>
      <c r="B411" s="286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6">
      <c r="A412" s="5"/>
      <c r="B412" s="286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6">
      <c r="A413" s="5"/>
      <c r="B413" s="286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6">
      <c r="A414" s="5"/>
      <c r="B414" s="286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6">
      <c r="A415" s="5"/>
      <c r="B415" s="286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6">
      <c r="A416" s="5"/>
      <c r="B416" s="286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6">
      <c r="A417" s="5"/>
      <c r="B417" s="286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6">
      <c r="A418" s="5"/>
      <c r="B418" s="286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6">
      <c r="A419" s="5"/>
      <c r="B419" s="286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6">
      <c r="A420" s="5"/>
      <c r="B420" s="286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6">
      <c r="A421" s="5"/>
      <c r="B421" s="286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6">
      <c r="A422" s="5"/>
      <c r="B422" s="286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6">
      <c r="A423" s="5"/>
      <c r="B423" s="286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6">
      <c r="A424" s="5"/>
      <c r="B424" s="286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6">
      <c r="A425" s="5"/>
      <c r="B425" s="286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6">
      <c r="A426" s="5"/>
      <c r="B426" s="286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6">
      <c r="A427" s="5"/>
      <c r="B427" s="286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6">
      <c r="A428" s="5"/>
      <c r="B428" s="286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6">
      <c r="A429" s="5"/>
      <c r="B429" s="286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6">
      <c r="A430" s="5"/>
      <c r="B430" s="286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6">
      <c r="A431" s="5"/>
      <c r="B431" s="286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6">
      <c r="A432" s="5"/>
      <c r="B432" s="286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6">
      <c r="A433" s="5"/>
      <c r="B433" s="286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6">
      <c r="A434" s="5"/>
      <c r="B434" s="286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6">
      <c r="A435" s="5"/>
      <c r="B435" s="286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6">
      <c r="A436" s="5"/>
      <c r="B436" s="286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6">
      <c r="A437" s="5"/>
      <c r="B437" s="286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6">
      <c r="A438" s="5"/>
      <c r="B438" s="286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6">
      <c r="A439" s="5"/>
      <c r="B439" s="286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6">
      <c r="A440" s="5"/>
      <c r="B440" s="286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6">
      <c r="A441" s="5"/>
      <c r="B441" s="286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6">
      <c r="A442" s="5"/>
      <c r="B442" s="286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6">
      <c r="A443" s="5"/>
      <c r="B443" s="286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6">
      <c r="A444" s="5"/>
      <c r="B444" s="286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6">
      <c r="A445" s="5"/>
      <c r="B445" s="286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6">
      <c r="A446" s="5"/>
      <c r="B446" s="286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6">
      <c r="A447" s="5"/>
      <c r="B447" s="286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6">
      <c r="A448" s="5"/>
      <c r="B448" s="286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6">
      <c r="A449" s="5"/>
      <c r="B449" s="286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6">
      <c r="A450" s="5"/>
      <c r="B450" s="286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6">
      <c r="A451" s="5"/>
      <c r="B451" s="286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6">
      <c r="A452" s="5"/>
      <c r="B452" s="286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6">
      <c r="A453" s="5"/>
      <c r="B453" s="286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6">
      <c r="A454" s="5"/>
      <c r="B454" s="286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6">
      <c r="A455" s="5"/>
      <c r="B455" s="286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6">
      <c r="A456" s="5"/>
      <c r="B456" s="286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6">
      <c r="A457" s="5"/>
      <c r="B457" s="286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6">
      <c r="A458" s="5"/>
      <c r="B458" s="286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6">
      <c r="A459" s="5"/>
      <c r="B459" s="286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6">
      <c r="A460" s="5"/>
      <c r="B460" s="286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6">
      <c r="A461" s="5"/>
      <c r="B461" s="286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6">
      <c r="A462" s="5"/>
      <c r="B462" s="286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6">
      <c r="A463" s="5"/>
      <c r="B463" s="286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6">
      <c r="A464" s="5"/>
      <c r="B464" s="286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6">
      <c r="A465" s="5"/>
      <c r="B465" s="286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6">
      <c r="A466" s="5"/>
      <c r="B466" s="286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6">
      <c r="A467" s="5"/>
      <c r="B467" s="286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6">
      <c r="A468" s="5"/>
      <c r="B468" s="286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6">
      <c r="A469" s="5"/>
      <c r="B469" s="286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6">
      <c r="A470" s="5"/>
      <c r="B470" s="286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6">
      <c r="A471" s="5"/>
      <c r="B471" s="286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6">
      <c r="A472" s="5"/>
      <c r="B472" s="286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6">
      <c r="A473" s="5"/>
      <c r="B473" s="286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6">
      <c r="A474" s="5"/>
      <c r="B474" s="286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6">
      <c r="A475" s="5"/>
      <c r="B475" s="286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6">
      <c r="A476" s="5"/>
      <c r="B476" s="286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6">
      <c r="A477" s="5"/>
      <c r="B477" s="286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6">
      <c r="A478" s="5"/>
      <c r="B478" s="286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6">
      <c r="A479" s="5"/>
      <c r="B479" s="286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6">
      <c r="A480" s="5"/>
      <c r="B480" s="286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6">
      <c r="A481" s="5"/>
      <c r="B481" s="286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6">
      <c r="A482" s="5"/>
      <c r="B482" s="286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6">
      <c r="A483" s="5"/>
      <c r="B483" s="286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6">
      <c r="A484" s="5"/>
      <c r="B484" s="286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6">
      <c r="A485" s="5"/>
      <c r="B485" s="286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6">
      <c r="A486" s="5"/>
      <c r="B486" s="286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6">
      <c r="A487" s="5"/>
      <c r="B487" s="286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6">
      <c r="A488" s="5"/>
      <c r="B488" s="286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6">
      <c r="A489" s="5"/>
      <c r="B489" s="286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6">
      <c r="A490" s="5"/>
      <c r="B490" s="286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6">
      <c r="A491" s="5"/>
      <c r="B491" s="286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6">
      <c r="A492" s="5"/>
      <c r="B492" s="286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6">
      <c r="A493" s="5"/>
      <c r="B493" s="286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6">
      <c r="A494" s="5"/>
      <c r="B494" s="286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6">
      <c r="A495" s="5"/>
      <c r="B495" s="286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6">
      <c r="A496" s="5"/>
      <c r="B496" s="286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6">
      <c r="A497" s="5"/>
      <c r="B497" s="286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6">
      <c r="A498" s="5"/>
      <c r="B498" s="286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6">
      <c r="A499" s="5"/>
      <c r="B499" s="286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6">
      <c r="A500" s="5"/>
      <c r="B500" s="286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6">
      <c r="A501" s="5"/>
      <c r="B501" s="286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6">
      <c r="A502" s="5"/>
      <c r="B502" s="286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6">
      <c r="A503" s="5"/>
      <c r="B503" s="286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6">
      <c r="A504" s="5"/>
      <c r="B504" s="286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6">
      <c r="A505" s="5"/>
      <c r="B505" s="286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6">
      <c r="A506" s="5"/>
      <c r="B506" s="286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6">
      <c r="A507" s="5"/>
      <c r="B507" s="286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6">
      <c r="A508" s="5"/>
      <c r="B508" s="286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6">
      <c r="A509" s="5"/>
      <c r="B509" s="286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6">
      <c r="A510" s="5"/>
      <c r="B510" s="286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6">
      <c r="A511" s="5"/>
      <c r="B511" s="286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6">
      <c r="A512" s="5"/>
      <c r="B512" s="286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6">
      <c r="A513" s="5"/>
      <c r="B513" s="286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6">
      <c r="A514" s="5"/>
      <c r="B514" s="286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6">
      <c r="A515" s="5"/>
      <c r="B515" s="286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6">
      <c r="A516" s="5"/>
      <c r="B516" s="286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6">
      <c r="A517" s="5"/>
      <c r="B517" s="286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6">
      <c r="A518" s="5"/>
      <c r="B518" s="286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6">
      <c r="A519" s="5"/>
      <c r="B519" s="286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6">
      <c r="A520" s="5"/>
      <c r="B520" s="286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6">
      <c r="A521" s="5"/>
      <c r="B521" s="286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6">
      <c r="A522" s="5"/>
      <c r="B522" s="286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6">
      <c r="A523" s="5"/>
      <c r="B523" s="286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6">
      <c r="A524" s="5"/>
      <c r="B524" s="286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6">
      <c r="A525" s="5"/>
      <c r="B525" s="286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6">
      <c r="A526" s="5"/>
      <c r="B526" s="286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6">
      <c r="A527" s="5"/>
      <c r="B527" s="286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6">
      <c r="A528" s="5"/>
      <c r="B528" s="286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6">
      <c r="A529" s="5"/>
      <c r="B529" s="286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6">
      <c r="A530" s="5"/>
      <c r="B530" s="286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6">
      <c r="A531" s="5"/>
      <c r="B531" s="286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6">
      <c r="A532" s="5"/>
      <c r="B532" s="286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6">
      <c r="A533" s="5"/>
      <c r="B533" s="286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6">
      <c r="A534" s="5"/>
      <c r="B534" s="286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6">
      <c r="A535" s="5"/>
      <c r="B535" s="286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6">
      <c r="A536" s="5"/>
      <c r="B536" s="286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6">
      <c r="A537" s="5"/>
      <c r="B537" s="286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6">
      <c r="A538" s="5"/>
      <c r="B538" s="286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6">
      <c r="A539" s="5"/>
      <c r="B539" s="286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6">
      <c r="A540" s="5"/>
      <c r="B540" s="286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6">
      <c r="A541" s="5"/>
      <c r="B541" s="286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6">
      <c r="A542" s="5"/>
      <c r="B542" s="286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6">
      <c r="A543" s="5"/>
      <c r="B543" s="286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6">
      <c r="A544" s="5"/>
      <c r="B544" s="286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6">
      <c r="A545" s="5"/>
      <c r="B545" s="286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6">
      <c r="A546" s="5"/>
      <c r="B546" s="286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6">
      <c r="A547" s="5"/>
      <c r="B547" s="286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6">
      <c r="A548" s="5"/>
      <c r="B548" s="286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6">
      <c r="A549" s="5"/>
      <c r="B549" s="286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6">
      <c r="A550" s="5"/>
      <c r="B550" s="286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6">
      <c r="A551" s="5"/>
      <c r="B551" s="286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6">
      <c r="A552" s="5"/>
      <c r="B552" s="286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6">
      <c r="A553" s="5"/>
      <c r="B553" s="286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6">
      <c r="A554" s="5"/>
      <c r="B554" s="286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6">
      <c r="A555" s="5"/>
      <c r="B555" s="286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6">
      <c r="A556" s="5"/>
      <c r="B556" s="286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6">
      <c r="A557" s="5"/>
      <c r="B557" s="286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6">
      <c r="A558" s="5"/>
      <c r="B558" s="286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6">
      <c r="A559" s="5"/>
      <c r="B559" s="286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6">
      <c r="A560" s="5"/>
      <c r="B560" s="286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6">
      <c r="A561" s="5"/>
      <c r="B561" s="286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6">
      <c r="A562" s="5"/>
      <c r="B562" s="286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6">
      <c r="A563" s="5"/>
      <c r="B563" s="286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6">
      <c r="A564" s="5"/>
      <c r="B564" s="286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6">
      <c r="A565" s="5"/>
      <c r="B565" s="286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6">
      <c r="A566" s="5"/>
      <c r="B566" s="286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6">
      <c r="A567" s="5"/>
      <c r="B567" s="286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6">
      <c r="A568" s="5"/>
      <c r="B568" s="286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6">
      <c r="A569" s="5"/>
      <c r="B569" s="286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6">
      <c r="A570" s="5"/>
      <c r="B570" s="286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6">
      <c r="A571" s="5"/>
      <c r="B571" s="286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6">
      <c r="A572" s="5"/>
      <c r="B572" s="286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6">
      <c r="A573" s="5"/>
      <c r="B573" s="286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6">
      <c r="A574" s="5"/>
      <c r="B574" s="286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6">
      <c r="A575" s="5"/>
      <c r="B575" s="286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6">
      <c r="A576" s="5"/>
      <c r="B576" s="286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6">
      <c r="A577" s="5"/>
      <c r="B577" s="286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6">
      <c r="A578" s="5"/>
      <c r="B578" s="286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6">
      <c r="A579" s="5"/>
      <c r="B579" s="286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6">
      <c r="A580" s="5"/>
      <c r="B580" s="286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6">
      <c r="A581" s="5"/>
      <c r="B581" s="286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6">
      <c r="A582" s="5"/>
      <c r="B582" s="286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6">
      <c r="A583" s="5"/>
      <c r="B583" s="286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6">
      <c r="A584" s="5"/>
      <c r="B584" s="286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6">
      <c r="A585" s="5"/>
      <c r="B585" s="286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6">
      <c r="A586" s="5"/>
      <c r="B586" s="286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6">
      <c r="A587" s="5"/>
      <c r="B587" s="286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6">
      <c r="A588" s="5"/>
      <c r="B588" s="286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6">
      <c r="A589" s="5"/>
      <c r="B589" s="286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6">
      <c r="A590" s="5"/>
      <c r="B590" s="286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6">
      <c r="A591" s="5"/>
      <c r="B591" s="286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6">
      <c r="A592" s="5"/>
      <c r="B592" s="286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6">
      <c r="A593" s="5"/>
      <c r="B593" s="286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6">
      <c r="A594" s="5"/>
      <c r="B594" s="286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6">
      <c r="A595" s="5"/>
      <c r="B595" s="286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6">
      <c r="A596" s="5"/>
      <c r="B596" s="286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6">
      <c r="A597" s="5"/>
      <c r="B597" s="286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6">
      <c r="A598" s="5"/>
      <c r="B598" s="286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6">
      <c r="A599" s="5"/>
      <c r="B599" s="286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6">
      <c r="A600" s="5"/>
      <c r="B600" s="286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6">
      <c r="A601" s="5"/>
      <c r="B601" s="286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6">
      <c r="A602" s="5"/>
      <c r="B602" s="286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6">
      <c r="A603" s="5"/>
      <c r="B603" s="286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6">
      <c r="A604" s="5"/>
      <c r="B604" s="286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6">
      <c r="A605" s="5"/>
      <c r="B605" s="286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6">
      <c r="A606" s="5"/>
      <c r="B606" s="286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6">
      <c r="A607" s="5"/>
      <c r="B607" s="286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6">
      <c r="A608" s="5"/>
      <c r="B608" s="286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6">
      <c r="A609" s="5"/>
      <c r="B609" s="286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6">
      <c r="A610" s="5"/>
      <c r="B610" s="286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6">
      <c r="A611" s="5"/>
      <c r="B611" s="286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6">
      <c r="A612" s="5"/>
      <c r="B612" s="286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6">
      <c r="A613" s="5"/>
      <c r="B613" s="286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6">
      <c r="A614" s="5"/>
      <c r="B614" s="286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6">
      <c r="A615" s="5"/>
      <c r="B615" s="286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6">
      <c r="A616" s="5"/>
      <c r="B616" s="286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6">
      <c r="A617" s="5"/>
      <c r="B617" s="286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6">
      <c r="A618" s="5"/>
      <c r="B618" s="286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6">
      <c r="A619" s="5"/>
      <c r="B619" s="286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6">
      <c r="A620" s="5"/>
      <c r="B620" s="286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6">
      <c r="A621" s="5"/>
      <c r="B621" s="286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6">
      <c r="A622" s="5"/>
      <c r="B622" s="286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6">
      <c r="A623" s="5"/>
      <c r="B623" s="286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6">
      <c r="A624" s="5"/>
      <c r="B624" s="286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6">
      <c r="A625" s="5"/>
      <c r="B625" s="286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6">
      <c r="A626" s="5"/>
      <c r="B626" s="286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6">
      <c r="A627" s="5"/>
      <c r="B627" s="286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6">
      <c r="A628" s="5"/>
      <c r="B628" s="286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6">
      <c r="A629" s="5"/>
      <c r="B629" s="286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6">
      <c r="A630" s="5"/>
      <c r="B630" s="286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6">
      <c r="A631" s="5"/>
      <c r="B631" s="286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6">
      <c r="A632" s="5"/>
      <c r="B632" s="286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6">
      <c r="A633" s="5"/>
      <c r="B633" s="286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6">
      <c r="A634" s="5"/>
      <c r="B634" s="286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6">
      <c r="A635" s="5"/>
      <c r="B635" s="286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6">
      <c r="A636" s="5"/>
      <c r="B636" s="286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6">
      <c r="A637" s="5"/>
      <c r="B637" s="286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6">
      <c r="A638" s="5"/>
      <c r="B638" s="286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6">
      <c r="A639" s="5"/>
      <c r="B639" s="286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6">
      <c r="A640" s="5"/>
      <c r="B640" s="286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6">
      <c r="A641" s="5"/>
      <c r="B641" s="286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6">
      <c r="A642" s="5"/>
      <c r="B642" s="286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6">
      <c r="A643" s="5"/>
      <c r="B643" s="286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6">
      <c r="A644" s="5"/>
      <c r="B644" s="286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6">
      <c r="A645" s="5"/>
      <c r="B645" s="286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6">
      <c r="A646" s="5"/>
      <c r="B646" s="286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6">
      <c r="A647" s="5"/>
      <c r="B647" s="286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6">
      <c r="A648" s="5"/>
      <c r="B648" s="286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6">
      <c r="A649" s="5"/>
      <c r="B649" s="286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6">
      <c r="A650" s="5"/>
      <c r="B650" s="286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6">
      <c r="A651" s="5"/>
      <c r="B651" s="286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6">
      <c r="A652" s="5"/>
      <c r="B652" s="286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6">
      <c r="A653" s="5"/>
      <c r="B653" s="286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6">
      <c r="A654" s="5"/>
      <c r="B654" s="286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6">
      <c r="A655" s="5"/>
      <c r="B655" s="286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6">
      <c r="A656" s="5"/>
      <c r="B656" s="286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6">
      <c r="A657" s="5"/>
      <c r="B657" s="286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6">
      <c r="A658" s="5"/>
      <c r="B658" s="286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6">
      <c r="A659" s="5"/>
      <c r="B659" s="286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6">
      <c r="A660" s="5"/>
      <c r="B660" s="286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6">
      <c r="A661" s="5"/>
      <c r="B661" s="286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6">
      <c r="A662" s="5"/>
      <c r="B662" s="286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6">
      <c r="A663" s="5"/>
      <c r="B663" s="286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6">
      <c r="A664" s="5"/>
      <c r="B664" s="286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6">
      <c r="A665" s="5"/>
      <c r="B665" s="286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6">
      <c r="A666" s="5"/>
      <c r="B666" s="286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6">
      <c r="A667" s="5"/>
      <c r="B667" s="286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6">
      <c r="A668" s="5"/>
      <c r="B668" s="286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6">
      <c r="A669" s="5"/>
      <c r="B669" s="286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6">
      <c r="A670" s="5"/>
      <c r="B670" s="286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6">
      <c r="A671" s="5"/>
      <c r="B671" s="286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6">
      <c r="A672" s="5"/>
      <c r="B672" s="286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6">
      <c r="A673" s="5"/>
      <c r="B673" s="286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6">
      <c r="A674" s="5"/>
      <c r="B674" s="286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6">
      <c r="A675" s="5"/>
      <c r="B675" s="286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6">
      <c r="A676" s="5"/>
      <c r="B676" s="286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6">
      <c r="A677" s="5"/>
      <c r="B677" s="286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6">
      <c r="A678" s="5"/>
      <c r="B678" s="286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6">
      <c r="A679" s="5"/>
      <c r="B679" s="286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6">
      <c r="A680" s="5"/>
      <c r="B680" s="286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6">
      <c r="A681" s="5"/>
      <c r="B681" s="286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6">
      <c r="A682" s="5"/>
      <c r="B682" s="286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6">
      <c r="A683" s="5"/>
      <c r="B683" s="286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6">
      <c r="A684" s="5"/>
      <c r="B684" s="286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6">
      <c r="A685" s="5"/>
      <c r="B685" s="286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6">
      <c r="A686" s="5"/>
      <c r="B686" s="286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6">
      <c r="A687" s="5"/>
      <c r="B687" s="286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6">
      <c r="A688" s="5"/>
      <c r="B688" s="286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6">
      <c r="A689" s="5"/>
      <c r="B689" s="286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6">
      <c r="A690" s="5"/>
      <c r="B690" s="286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6">
      <c r="A691" s="5"/>
      <c r="B691" s="286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6">
      <c r="A692" s="5"/>
      <c r="B692" s="286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6">
      <c r="A693" s="5"/>
      <c r="B693" s="286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6">
      <c r="A694" s="5"/>
      <c r="B694" s="286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6">
      <c r="A695" s="5"/>
      <c r="B695" s="286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6">
      <c r="A696" s="5"/>
      <c r="B696" s="286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6">
      <c r="A697" s="5"/>
      <c r="B697" s="286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6">
      <c r="A698" s="5"/>
      <c r="B698" s="286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6">
      <c r="A699" s="5"/>
      <c r="B699" s="286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6">
      <c r="A700" s="5"/>
      <c r="B700" s="286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6">
      <c r="A701" s="5"/>
      <c r="B701" s="286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6">
      <c r="A702" s="5"/>
      <c r="B702" s="286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6">
      <c r="A703" s="5"/>
      <c r="B703" s="286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6">
      <c r="A704" s="5"/>
      <c r="B704" s="286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6">
      <c r="A705" s="5"/>
      <c r="B705" s="286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6">
      <c r="A706" s="5"/>
      <c r="B706" s="286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6">
      <c r="A707" s="5"/>
      <c r="B707" s="286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6">
      <c r="A708" s="5"/>
      <c r="B708" s="286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6">
      <c r="A709" s="5"/>
      <c r="B709" s="286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6">
      <c r="A710" s="5"/>
      <c r="B710" s="286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6">
      <c r="A711" s="5"/>
      <c r="B711" s="286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6">
      <c r="A712" s="5"/>
      <c r="B712" s="286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6">
      <c r="A713" s="5"/>
      <c r="B713" s="286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6">
      <c r="A714" s="5"/>
      <c r="B714" s="286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6">
      <c r="A715" s="5"/>
      <c r="B715" s="286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6">
      <c r="A716" s="5"/>
      <c r="B716" s="286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6">
      <c r="A717" s="5"/>
      <c r="B717" s="286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6">
      <c r="A718" s="5"/>
      <c r="B718" s="286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6">
      <c r="A719" s="5"/>
      <c r="B719" s="286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6">
      <c r="A720" s="5"/>
      <c r="B720" s="286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6">
      <c r="A721" s="5"/>
      <c r="B721" s="286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6">
      <c r="A722" s="5"/>
      <c r="B722" s="286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6">
      <c r="A723" s="5"/>
      <c r="B723" s="286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6">
      <c r="A724" s="5"/>
      <c r="B724" s="286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6">
      <c r="A725" s="5"/>
      <c r="B725" s="286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6">
      <c r="A726" s="5"/>
      <c r="B726" s="286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6">
      <c r="A727" s="5"/>
      <c r="B727" s="286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6">
      <c r="A728" s="5"/>
      <c r="B728" s="286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6">
      <c r="A729" s="5"/>
      <c r="B729" s="286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6">
      <c r="A730" s="5"/>
      <c r="B730" s="286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6">
      <c r="A731" s="5"/>
      <c r="B731" s="286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6">
      <c r="A732" s="5"/>
      <c r="B732" s="286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6">
      <c r="A733" s="5"/>
      <c r="B733" s="286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6">
      <c r="A734" s="5"/>
      <c r="B734" s="286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6">
      <c r="A735" s="5"/>
      <c r="B735" s="286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6">
      <c r="A736" s="5"/>
      <c r="B736" s="286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6">
      <c r="A737" s="5"/>
      <c r="B737" s="286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6">
      <c r="A738" s="5"/>
      <c r="B738" s="286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6">
      <c r="A739" s="5"/>
      <c r="B739" s="286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6">
      <c r="A740" s="5"/>
      <c r="B740" s="286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6">
      <c r="A741" s="5"/>
      <c r="B741" s="286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6">
      <c r="A742" s="5"/>
      <c r="B742" s="286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6">
      <c r="A743" s="5"/>
      <c r="B743" s="286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6">
      <c r="A744" s="5"/>
      <c r="B744" s="286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6">
      <c r="A745" s="5"/>
      <c r="B745" s="286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6">
      <c r="A746" s="5"/>
      <c r="B746" s="286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6">
      <c r="A747" s="5"/>
      <c r="B747" s="286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6">
      <c r="A748" s="5"/>
      <c r="B748" s="286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6">
      <c r="A749" s="5"/>
      <c r="B749" s="286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6">
      <c r="A750" s="5"/>
      <c r="B750" s="286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6">
      <c r="A751" s="5"/>
      <c r="B751" s="286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6">
      <c r="A752" s="5"/>
      <c r="B752" s="286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6">
      <c r="A753" s="5"/>
      <c r="B753" s="286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6">
      <c r="A754" s="5"/>
      <c r="B754" s="286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6">
      <c r="A755" s="5"/>
      <c r="B755" s="286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6">
      <c r="A756" s="5"/>
      <c r="B756" s="286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6">
      <c r="A757" s="5"/>
      <c r="B757" s="286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6">
      <c r="A758" s="5"/>
      <c r="B758" s="286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6">
      <c r="A759" s="5"/>
      <c r="B759" s="286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6">
      <c r="A760" s="5"/>
      <c r="B760" s="286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6">
      <c r="A761" s="5"/>
      <c r="B761" s="286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6">
      <c r="A762" s="5"/>
      <c r="B762" s="286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6">
      <c r="A763" s="5"/>
      <c r="B763" s="286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6">
      <c r="A764" s="5"/>
      <c r="B764" s="286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6">
      <c r="A765" s="5"/>
      <c r="B765" s="286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6">
      <c r="A766" s="5"/>
      <c r="B766" s="286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6">
      <c r="A767" s="5"/>
      <c r="B767" s="286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6">
      <c r="A768" s="5"/>
      <c r="B768" s="286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6">
      <c r="A769" s="5"/>
      <c r="B769" s="286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6">
      <c r="A770" s="5"/>
      <c r="B770" s="286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6">
      <c r="A771" s="5"/>
      <c r="B771" s="286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6">
      <c r="A772" s="5"/>
      <c r="B772" s="286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6">
      <c r="A773" s="5"/>
      <c r="B773" s="286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6">
      <c r="A774" s="5"/>
      <c r="B774" s="286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6">
      <c r="A775" s="5"/>
      <c r="B775" s="286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6">
      <c r="A776" s="5"/>
      <c r="B776" s="286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6">
      <c r="A777" s="5"/>
      <c r="B777" s="286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6">
      <c r="A778" s="5"/>
      <c r="B778" s="286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6">
      <c r="A779" s="5"/>
      <c r="B779" s="286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6">
      <c r="A780" s="5"/>
      <c r="B780" s="286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6">
      <c r="A781" s="5"/>
      <c r="B781" s="286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6">
      <c r="A782" s="5"/>
      <c r="B782" s="286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6">
      <c r="A783" s="5"/>
      <c r="B783" s="286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6">
      <c r="A784" s="5"/>
      <c r="B784" s="286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6">
      <c r="A785" s="5"/>
      <c r="B785" s="286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6">
      <c r="A786" s="5"/>
      <c r="B786" s="286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6">
      <c r="A787" s="5"/>
      <c r="B787" s="286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6">
      <c r="A788" s="5"/>
      <c r="B788" s="286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6">
      <c r="A789" s="5"/>
      <c r="B789" s="286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6">
      <c r="A790" s="5"/>
      <c r="B790" s="286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6">
      <c r="A791" s="5"/>
      <c r="B791" s="286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6">
      <c r="A792" s="5"/>
      <c r="B792" s="286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6">
      <c r="A793" s="5"/>
      <c r="B793" s="286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6">
      <c r="A794" s="5"/>
      <c r="B794" s="286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6">
      <c r="A795" s="5"/>
      <c r="B795" s="286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6">
      <c r="A796" s="5"/>
      <c r="B796" s="286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6">
      <c r="A797" s="5"/>
      <c r="B797" s="286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6">
      <c r="A798" s="5"/>
      <c r="B798" s="286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6">
      <c r="A799" s="5"/>
      <c r="B799" s="286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6">
      <c r="A800" s="5"/>
      <c r="B800" s="286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6">
      <c r="A801" s="5"/>
      <c r="B801" s="286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6">
      <c r="A802" s="5"/>
      <c r="B802" s="286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6">
      <c r="A803" s="5"/>
      <c r="B803" s="286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6">
      <c r="A804" s="5"/>
      <c r="B804" s="286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6">
      <c r="A805" s="5"/>
      <c r="B805" s="286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6">
      <c r="A806" s="5"/>
      <c r="B806" s="286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6">
      <c r="A807" s="5"/>
      <c r="B807" s="286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6">
      <c r="A808" s="5"/>
      <c r="B808" s="286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6">
      <c r="A809" s="5"/>
      <c r="B809" s="286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6">
      <c r="A810" s="5"/>
      <c r="B810" s="286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6">
      <c r="A811" s="5"/>
      <c r="B811" s="286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6">
      <c r="A812" s="5"/>
      <c r="B812" s="286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6">
      <c r="A813" s="5"/>
      <c r="B813" s="286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6">
      <c r="A814" s="5"/>
      <c r="B814" s="286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6">
      <c r="A815" s="5"/>
      <c r="B815" s="286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6">
      <c r="A816" s="5"/>
      <c r="B816" s="286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6">
      <c r="A817" s="5"/>
      <c r="B817" s="286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6">
      <c r="A818" s="5"/>
      <c r="B818" s="286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6">
      <c r="A819" s="5"/>
      <c r="B819" s="286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6">
      <c r="A820" s="5"/>
      <c r="B820" s="286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6">
      <c r="A821" s="5"/>
      <c r="B821" s="286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6">
      <c r="A822" s="5"/>
      <c r="B822" s="286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6">
      <c r="A823" s="5"/>
      <c r="B823" s="286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6">
      <c r="A824" s="5"/>
      <c r="B824" s="286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6">
      <c r="A825" s="5"/>
      <c r="B825" s="286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6">
      <c r="A826" s="5"/>
      <c r="B826" s="286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6">
      <c r="A827" s="5"/>
      <c r="B827" s="286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6">
      <c r="A828" s="5"/>
      <c r="B828" s="286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6">
      <c r="A829" s="5"/>
      <c r="B829" s="286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6">
      <c r="A830" s="5"/>
      <c r="B830" s="286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6">
      <c r="A831" s="5"/>
      <c r="B831" s="286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6">
      <c r="A832" s="5"/>
      <c r="B832" s="286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6">
      <c r="A833" s="5"/>
      <c r="B833" s="286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6">
      <c r="A834" s="5"/>
      <c r="B834" s="286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6">
      <c r="A835" s="5"/>
      <c r="B835" s="286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6">
      <c r="A836" s="5"/>
      <c r="B836" s="286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6">
      <c r="A837" s="5"/>
      <c r="B837" s="286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6">
      <c r="A838" s="5"/>
      <c r="B838" s="286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6">
      <c r="A839" s="5"/>
      <c r="B839" s="286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6">
      <c r="A840" s="5"/>
      <c r="B840" s="286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6">
      <c r="A841" s="5"/>
      <c r="B841" s="286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6">
      <c r="A842" s="5"/>
      <c r="B842" s="286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6">
      <c r="A843" s="5"/>
      <c r="B843" s="286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6">
      <c r="A844" s="5"/>
      <c r="B844" s="286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6">
      <c r="A845" s="5"/>
      <c r="B845" s="286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6">
      <c r="A846" s="5"/>
      <c r="B846" s="286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6">
      <c r="A847" s="5"/>
      <c r="B847" s="286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6">
      <c r="A848" s="5"/>
      <c r="B848" s="286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6">
      <c r="A849" s="5"/>
      <c r="B849" s="286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6">
      <c r="A850" s="5"/>
      <c r="B850" s="286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6">
      <c r="A851" s="5"/>
      <c r="B851" s="286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6">
      <c r="A852" s="5"/>
      <c r="B852" s="286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6">
      <c r="A853" s="5"/>
      <c r="B853" s="286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6">
      <c r="A854" s="5"/>
      <c r="B854" s="286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6">
      <c r="A855" s="5"/>
      <c r="B855" s="286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6">
      <c r="A856" s="5"/>
      <c r="B856" s="286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6">
      <c r="A857" s="5"/>
      <c r="B857" s="286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6">
      <c r="A858" s="5"/>
      <c r="B858" s="286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6">
      <c r="A859" s="5"/>
      <c r="B859" s="286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6">
      <c r="A860" s="5"/>
      <c r="B860" s="286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6">
      <c r="A861" s="5"/>
      <c r="B861" s="286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6">
      <c r="A862" s="5"/>
      <c r="B862" s="286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6">
      <c r="A863" s="5"/>
      <c r="B863" s="286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6">
      <c r="A864" s="5"/>
      <c r="B864" s="286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6">
      <c r="A865" s="5"/>
      <c r="B865" s="286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6">
      <c r="A866" s="5"/>
      <c r="B866" s="286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6">
      <c r="A867" s="5"/>
      <c r="B867" s="286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6">
      <c r="A868" s="5"/>
      <c r="B868" s="286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6">
      <c r="A869" s="5"/>
      <c r="B869" s="286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6">
      <c r="A870" s="5"/>
      <c r="B870" s="286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6">
      <c r="A871" s="5"/>
      <c r="B871" s="286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6">
      <c r="A872" s="5"/>
      <c r="B872" s="286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6">
      <c r="A873" s="5"/>
      <c r="B873" s="286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6">
      <c r="A874" s="5"/>
      <c r="B874" s="286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6">
      <c r="A875" s="5"/>
      <c r="B875" s="286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6">
      <c r="A876" s="5"/>
      <c r="B876" s="286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6">
      <c r="A877" s="5"/>
      <c r="B877" s="286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6">
      <c r="A878" s="5"/>
      <c r="B878" s="286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6">
      <c r="A879" s="5"/>
      <c r="B879" s="286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6">
      <c r="A880" s="5"/>
      <c r="B880" s="286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6">
      <c r="A881" s="5"/>
      <c r="B881" s="286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6">
      <c r="A882" s="5"/>
      <c r="B882" s="286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6">
      <c r="A883" s="5"/>
      <c r="B883" s="286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6">
      <c r="A884" s="5"/>
      <c r="B884" s="286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6">
      <c r="A885" s="5"/>
      <c r="B885" s="286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6">
      <c r="A886" s="5"/>
      <c r="B886" s="286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6">
      <c r="A887" s="5"/>
      <c r="B887" s="286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6">
      <c r="A888" s="5"/>
      <c r="B888" s="286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6">
      <c r="A889" s="5"/>
      <c r="B889" s="286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6">
      <c r="A890" s="5"/>
      <c r="B890" s="286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6">
      <c r="A891" s="5"/>
      <c r="B891" s="286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6">
      <c r="A892" s="5"/>
      <c r="B892" s="286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6">
      <c r="A893" s="5"/>
      <c r="B893" s="286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6">
      <c r="A894" s="5"/>
      <c r="B894" s="286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6">
      <c r="A895" s="5"/>
      <c r="B895" s="286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6">
      <c r="A896" s="5"/>
      <c r="B896" s="286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6">
      <c r="A897" s="5"/>
      <c r="B897" s="286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6">
      <c r="A898" s="5"/>
      <c r="B898" s="286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6">
      <c r="A899" s="5"/>
      <c r="B899" s="286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6">
      <c r="A900" s="5"/>
      <c r="B900" s="286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6">
      <c r="A901" s="5"/>
      <c r="B901" s="286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6">
      <c r="A902" s="5"/>
      <c r="B902" s="286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6">
      <c r="A903" s="5"/>
      <c r="B903" s="286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6">
      <c r="A904" s="5"/>
      <c r="B904" s="286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6">
      <c r="A905" s="5"/>
      <c r="B905" s="286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6">
      <c r="A906" s="5"/>
      <c r="B906" s="286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6">
      <c r="A907" s="5"/>
      <c r="B907" s="286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6">
      <c r="A908" s="5"/>
      <c r="B908" s="286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6">
      <c r="A909" s="5"/>
      <c r="B909" s="286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6">
      <c r="A910" s="5"/>
      <c r="B910" s="286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6">
      <c r="A911" s="5"/>
      <c r="B911" s="286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6">
      <c r="A912" s="5"/>
      <c r="B912" s="286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6">
      <c r="A913" s="5"/>
      <c r="B913" s="286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6">
      <c r="A914" s="5"/>
      <c r="B914" s="286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6">
      <c r="A915" s="5"/>
      <c r="B915" s="286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6">
      <c r="A916" s="5"/>
      <c r="B916" s="286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6">
      <c r="A917" s="5"/>
      <c r="B917" s="286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6">
      <c r="A918" s="5"/>
      <c r="B918" s="286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6">
      <c r="A919" s="5"/>
      <c r="B919" s="286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6">
      <c r="A920" s="5"/>
      <c r="B920" s="286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6">
      <c r="A921" s="5"/>
      <c r="B921" s="286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6">
      <c r="A922" s="5"/>
      <c r="B922" s="286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6">
      <c r="A923" s="5"/>
      <c r="B923" s="286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6">
      <c r="A924" s="5"/>
      <c r="B924" s="286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6">
      <c r="A925" s="5"/>
      <c r="B925" s="286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6">
      <c r="A926" s="5"/>
      <c r="B926" s="286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6">
      <c r="A927" s="5"/>
      <c r="B927" s="286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6">
      <c r="A928" s="5"/>
      <c r="B928" s="286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6">
      <c r="A929" s="5"/>
      <c r="B929" s="286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6">
      <c r="A930" s="5"/>
      <c r="B930" s="286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6">
      <c r="A931" s="5"/>
      <c r="B931" s="286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6">
      <c r="A932" s="5"/>
      <c r="B932" s="286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6">
      <c r="A933" s="5"/>
      <c r="B933" s="286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6">
      <c r="A934" s="5"/>
      <c r="B934" s="286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6">
      <c r="A935" s="5"/>
      <c r="B935" s="286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6">
      <c r="A936" s="5"/>
      <c r="B936" s="286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6">
      <c r="A937" s="5"/>
      <c r="B937" s="286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6">
      <c r="A938" s="5"/>
      <c r="B938" s="286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6">
      <c r="A939" s="5"/>
      <c r="B939" s="286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6">
      <c r="A940" s="5"/>
      <c r="B940" s="286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6">
      <c r="A941" s="5"/>
      <c r="B941" s="286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6">
      <c r="A942" s="5"/>
      <c r="B942" s="286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6">
      <c r="A943" s="5"/>
      <c r="B943" s="286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6">
      <c r="A944" s="5"/>
      <c r="B944" s="286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6">
      <c r="A945" s="5"/>
      <c r="B945" s="286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6">
      <c r="A946" s="5"/>
      <c r="B946" s="286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6">
      <c r="A947" s="5"/>
      <c r="B947" s="286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6">
      <c r="A948" s="5"/>
      <c r="B948" s="286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6">
      <c r="A949" s="5"/>
      <c r="B949" s="286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6">
      <c r="A950" s="5"/>
      <c r="B950" s="286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6">
      <c r="A951" s="5"/>
      <c r="B951" s="286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6">
      <c r="A952" s="5"/>
      <c r="B952" s="286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6">
      <c r="A953" s="5"/>
      <c r="B953" s="286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6">
      <c r="A954" s="5"/>
      <c r="B954" s="286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6">
      <c r="A955" s="5"/>
      <c r="B955" s="286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6">
      <c r="A956" s="5"/>
      <c r="B956" s="286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6">
      <c r="A957" s="5"/>
      <c r="B957" s="286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6">
      <c r="A958" s="5"/>
      <c r="B958" s="286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6">
      <c r="A959" s="5"/>
      <c r="B959" s="286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6">
      <c r="A960" s="5"/>
      <c r="B960" s="286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6">
      <c r="A961" s="5"/>
      <c r="B961" s="286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6">
      <c r="A962" s="5"/>
      <c r="B962" s="286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6">
      <c r="A963" s="5"/>
      <c r="B963" s="286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6">
      <c r="A964" s="5"/>
      <c r="B964" s="286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6">
      <c r="A965" s="5"/>
      <c r="B965" s="286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6">
      <c r="A966" s="5"/>
      <c r="B966" s="286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6">
      <c r="A967" s="5"/>
      <c r="B967" s="286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6">
      <c r="A968" s="5"/>
      <c r="B968" s="286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6">
      <c r="A969" s="5"/>
      <c r="B969" s="286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6">
      <c r="A970" s="5"/>
      <c r="B970" s="286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6">
      <c r="A971" s="5"/>
      <c r="B971" s="286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6">
      <c r="A972" s="5"/>
      <c r="B972" s="286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6">
      <c r="A973" s="5"/>
      <c r="B973" s="286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6">
      <c r="A974" s="5"/>
      <c r="B974" s="286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6">
      <c r="A975" s="5"/>
      <c r="B975" s="286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6">
      <c r="A976" s="5"/>
      <c r="B976" s="286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6">
      <c r="A977" s="5"/>
      <c r="B977" s="286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6">
      <c r="A978" s="5"/>
      <c r="B978" s="286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6">
      <c r="A979" s="5"/>
      <c r="B979" s="286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6">
      <c r="A980" s="5"/>
      <c r="B980" s="286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6">
      <c r="A981" s="5"/>
      <c r="B981" s="286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6">
      <c r="A982" s="5"/>
      <c r="B982" s="286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6">
      <c r="A983" s="5"/>
      <c r="B983" s="286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6">
      <c r="A984" s="5"/>
      <c r="B984" s="286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6">
      <c r="A985" s="5"/>
      <c r="B985" s="286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6">
      <c r="A986" s="5"/>
      <c r="B986" s="286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6">
      <c r="A987" s="5"/>
      <c r="B987" s="286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6">
      <c r="A988" s="5"/>
      <c r="B988" s="286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6">
      <c r="A989" s="5"/>
      <c r="B989" s="286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6">
      <c r="A990" s="5"/>
      <c r="B990" s="286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6">
      <c r="A991" s="5"/>
      <c r="B991" s="286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6">
      <c r="A992" s="5"/>
      <c r="B992" s="286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6">
      <c r="A993" s="5"/>
      <c r="B993" s="286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6">
      <c r="A994" s="5"/>
      <c r="B994" s="286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6">
      <c r="A995" s="5"/>
      <c r="B995" s="286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6">
      <c r="A996" s="5"/>
      <c r="B996" s="286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6">
      <c r="A997" s="5"/>
      <c r="B997" s="286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6">
      <c r="A998" s="5"/>
      <c r="B998" s="286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6">
      <c r="A999" s="5"/>
      <c r="B999" s="286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6">
      <c r="A1000" s="5"/>
      <c r="B1000" s="286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27">
    <mergeCell ref="F8:I8"/>
    <mergeCell ref="B8:B10"/>
    <mergeCell ref="C9:C10"/>
    <mergeCell ref="D9:D10"/>
    <mergeCell ref="E9:E10"/>
    <mergeCell ref="F9:F10"/>
    <mergeCell ref="A1:D1"/>
    <mergeCell ref="A3:D3"/>
    <mergeCell ref="A4:D4"/>
    <mergeCell ref="A5:D5"/>
    <mergeCell ref="A8:A10"/>
    <mergeCell ref="C8:E8"/>
    <mergeCell ref="B41:I41"/>
    <mergeCell ref="B42:I42"/>
    <mergeCell ref="I9:I10"/>
    <mergeCell ref="A29:I29"/>
    <mergeCell ref="B31:F31"/>
    <mergeCell ref="B32:F32"/>
    <mergeCell ref="B33:F33"/>
    <mergeCell ref="B34:I34"/>
    <mergeCell ref="B35:I35"/>
    <mergeCell ref="B36:I36"/>
    <mergeCell ref="B37:I37"/>
    <mergeCell ref="B38:I38"/>
    <mergeCell ref="B39:I39"/>
    <mergeCell ref="B40:I40"/>
    <mergeCell ref="G9:H9"/>
  </mergeCells>
  <dataValidations xWindow="769" yWindow="579" count="2">
    <dataValidation type="decimal" allowBlank="1" showInputMessage="1" showErrorMessage="1" prompt="Невалиден формат - Стойността в клетката може да съдържа само положително число._x000a__x000a_За да коригирате натиснете Retry. За да се откажете натиснете Cancel." sqref="C20:H26 C13:F17 G13:H16" xr:uid="{00000000-0002-0000-0800-000000000000}">
      <formula1>0</formula1>
      <formula2>9999999999999990</formula2>
    </dataValidation>
    <dataValidation type="decimal" allowBlank="1" showInputMessage="1" showErrorMessage="1" errorTitle="Невалиден формат" error="Стойността в клетката може да съдържа само положително число._x000a__x000a_За да коригирате натиснете Retry. За да се откажете натиснете Cancel." sqref="G17:H17" xr:uid="{D2C4B252-FC71-4B05-8F30-140EFE39AD5F}">
      <formula1>0</formula1>
      <formula2>9999999999999990</formula2>
    </dataValidation>
  </dataValidations>
  <printOptions horizontalCentered="1" verticalCentered="1"/>
  <pageMargins left="0.74803149606299213" right="0.74803149606299213" top="0.74803149606299213" bottom="0.47244094488188981" header="0" footer="0"/>
  <pageSetup paperSize="9" scale="7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CD2ED-2DA8-4FD3-9DD9-274127E6C1AD}">
  <sheetPr>
    <pageSetUpPr fitToPage="1"/>
  </sheetPr>
  <dimension ref="A1:Z1000"/>
  <sheetViews>
    <sheetView topLeftCell="A7" zoomScale="78" zoomScaleNormal="78" workbookViewId="0">
      <selection activeCell="F18" sqref="F18"/>
    </sheetView>
  </sheetViews>
  <sheetFormatPr defaultColWidth="14.44140625" defaultRowHeight="15" customHeight="1"/>
  <cols>
    <col min="1" max="1" width="51.77734375" customWidth="1"/>
    <col min="2" max="2" width="10.77734375" customWidth="1"/>
    <col min="3" max="7" width="13.77734375" customWidth="1"/>
    <col min="8" max="9" width="14.77734375" customWidth="1"/>
    <col min="10" max="20" width="10.77734375" customWidth="1"/>
    <col min="21" max="21" width="13.44140625" customWidth="1"/>
    <col min="22" max="26" width="10.77734375" customWidth="1"/>
  </cols>
  <sheetData>
    <row r="1" spans="1:26" ht="15.6">
      <c r="A1" s="456" t="s">
        <v>828</v>
      </c>
      <c r="B1" s="455"/>
      <c r="C1" s="455"/>
      <c r="D1" s="455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23"/>
      <c r="T1" s="19"/>
      <c r="U1" s="19"/>
      <c r="V1" s="19"/>
      <c r="W1" s="5"/>
      <c r="X1" s="5"/>
      <c r="Y1" s="5"/>
      <c r="Z1" s="5"/>
    </row>
    <row r="2" spans="1:26" ht="15.6">
      <c r="A2" s="384"/>
      <c r="B2" s="17"/>
      <c r="C2" s="17"/>
      <c r="D2" s="17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3"/>
      <c r="T2" s="19"/>
      <c r="U2" s="19"/>
      <c r="V2" s="19"/>
      <c r="W2" s="5"/>
      <c r="X2" s="5"/>
      <c r="Y2" s="5"/>
      <c r="Z2" s="5"/>
    </row>
    <row r="3" spans="1:26" ht="15.6">
      <c r="A3" s="458" t="str">
        <f>CONCATENATE("на ",UPPER(pdeName))</f>
        <v>на ЕЙЧ АР КЕПИТЪЛ АД</v>
      </c>
      <c r="B3" s="455"/>
      <c r="C3" s="455"/>
      <c r="D3" s="455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5"/>
      <c r="U3" s="5"/>
      <c r="V3" s="19"/>
      <c r="W3" s="5"/>
      <c r="X3" s="5"/>
      <c r="Y3" s="5"/>
      <c r="Z3" s="5"/>
    </row>
    <row r="4" spans="1:26" ht="15.6">
      <c r="A4" s="458" t="str">
        <f>CONCATENATE("ЕИК по БУЛСТАТ: ", pdeBulstat)</f>
        <v>ЕИК по БУЛСТАТ: 204654533</v>
      </c>
      <c r="B4" s="455"/>
      <c r="C4" s="455"/>
      <c r="D4" s="455"/>
      <c r="E4" s="17"/>
      <c r="F4" s="17"/>
      <c r="G4" s="124"/>
      <c r="H4" s="125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5"/>
      <c r="U4" s="5"/>
      <c r="V4" s="19"/>
      <c r="W4" s="5"/>
      <c r="X4" s="5"/>
      <c r="Y4" s="5"/>
      <c r="Z4" s="5"/>
    </row>
    <row r="5" spans="1:26" ht="15.6">
      <c r="A5" s="458" t="str">
        <f>CONCATENATE("към ",TEXT(endDate,"dd.mm.yyyy")," г.")</f>
        <v>към 31.12.2025 г.</v>
      </c>
      <c r="B5" s="455"/>
      <c r="C5" s="455"/>
      <c r="D5" s="455"/>
      <c r="E5" s="127"/>
      <c r="F5" s="127"/>
      <c r="G5" s="124"/>
      <c r="H5" s="23"/>
      <c r="I5" s="127"/>
      <c r="J5" s="127"/>
      <c r="K5" s="127"/>
      <c r="L5" s="127"/>
      <c r="M5" s="127"/>
      <c r="N5" s="127"/>
      <c r="O5" s="127"/>
      <c r="P5" s="127"/>
      <c r="Q5" s="127"/>
      <c r="R5" s="23"/>
      <c r="S5" s="17"/>
      <c r="T5" s="5"/>
      <c r="U5" s="5"/>
      <c r="V5" s="127"/>
      <c r="W5" s="5"/>
      <c r="X5" s="5"/>
      <c r="Y5" s="5"/>
      <c r="Z5" s="5"/>
    </row>
    <row r="6" spans="1:26" ht="15.6">
      <c r="A6" s="5"/>
      <c r="B6" s="286"/>
      <c r="C6" s="5"/>
      <c r="D6" s="5"/>
      <c r="E6" s="5"/>
      <c r="F6" s="5"/>
      <c r="G6" s="124"/>
      <c r="H6" s="126" t="s">
        <v>1014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6.2" thickBot="1">
      <c r="A7" s="5"/>
      <c r="B7" s="286"/>
      <c r="C7" s="5"/>
      <c r="D7" s="5"/>
      <c r="E7" s="5"/>
      <c r="F7" s="5"/>
      <c r="G7" s="5"/>
      <c r="H7" s="5"/>
      <c r="I7" s="26" t="s">
        <v>25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21" customHeight="1">
      <c r="A8" s="465" t="s">
        <v>482</v>
      </c>
      <c r="B8" s="468" t="s">
        <v>27</v>
      </c>
      <c r="C8" s="476" t="s">
        <v>829</v>
      </c>
      <c r="D8" s="478"/>
      <c r="E8" s="477"/>
      <c r="F8" s="476" t="s">
        <v>830</v>
      </c>
      <c r="G8" s="478"/>
      <c r="H8" s="478"/>
      <c r="I8" s="489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</row>
    <row r="9" spans="1:26" ht="24" customHeight="1">
      <c r="A9" s="466"/>
      <c r="B9" s="469"/>
      <c r="C9" s="472" t="s">
        <v>831</v>
      </c>
      <c r="D9" s="472" t="s">
        <v>832</v>
      </c>
      <c r="E9" s="472" t="s">
        <v>833</v>
      </c>
      <c r="F9" s="472" t="s">
        <v>834</v>
      </c>
      <c r="G9" s="492" t="s">
        <v>835</v>
      </c>
      <c r="H9" s="475"/>
      <c r="I9" s="490" t="s">
        <v>836</v>
      </c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</row>
    <row r="10" spans="1:26" ht="24" customHeight="1">
      <c r="A10" s="467"/>
      <c r="B10" s="470"/>
      <c r="C10" s="470"/>
      <c r="D10" s="470"/>
      <c r="E10" s="470"/>
      <c r="F10" s="470"/>
      <c r="G10" s="174" t="s">
        <v>837</v>
      </c>
      <c r="H10" s="174" t="s">
        <v>838</v>
      </c>
      <c r="I10" s="482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</row>
    <row r="11" spans="1:26" ht="16.2" thickBot="1">
      <c r="A11" s="328" t="s">
        <v>33</v>
      </c>
      <c r="B11" s="258" t="s">
        <v>34</v>
      </c>
      <c r="C11" s="329">
        <v>1</v>
      </c>
      <c r="D11" s="329">
        <v>2</v>
      </c>
      <c r="E11" s="329">
        <v>3</v>
      </c>
      <c r="F11" s="329">
        <v>4</v>
      </c>
      <c r="G11" s="329">
        <v>5</v>
      </c>
      <c r="H11" s="329">
        <v>6</v>
      </c>
      <c r="I11" s="330">
        <v>7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6">
      <c r="A12" s="182" t="s">
        <v>839</v>
      </c>
      <c r="B12" s="354"/>
      <c r="C12" s="385"/>
      <c r="D12" s="385"/>
      <c r="E12" s="385"/>
      <c r="F12" s="385"/>
      <c r="G12" s="385"/>
      <c r="H12" s="385"/>
      <c r="I12" s="386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6">
      <c r="A13" s="162" t="s">
        <v>840</v>
      </c>
      <c r="B13" s="153" t="s">
        <v>841</v>
      </c>
      <c r="C13" s="387"/>
      <c r="D13" s="387">
        <v>1039</v>
      </c>
      <c r="E13" s="387"/>
      <c r="F13" s="387">
        <v>203</v>
      </c>
      <c r="G13" s="387"/>
      <c r="H13" s="387"/>
      <c r="I13" s="388">
        <f t="shared" ref="I13:I18" si="0">F13+G13-H13</f>
        <v>203</v>
      </c>
      <c r="J13" s="436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6">
      <c r="A14" s="162" t="s">
        <v>842</v>
      </c>
      <c r="B14" s="153" t="s">
        <v>843</v>
      </c>
      <c r="C14" s="387"/>
      <c r="D14" s="387"/>
      <c r="E14" s="387"/>
      <c r="F14" s="387"/>
      <c r="G14" s="387"/>
      <c r="H14" s="387"/>
      <c r="I14" s="388">
        <f t="shared" si="0"/>
        <v>0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6">
      <c r="A15" s="162" t="s">
        <v>644</v>
      </c>
      <c r="B15" s="153" t="s">
        <v>844</v>
      </c>
      <c r="C15" s="387"/>
      <c r="D15" s="387"/>
      <c r="E15" s="387"/>
      <c r="F15" s="387"/>
      <c r="G15" s="387"/>
      <c r="H15" s="387"/>
      <c r="I15" s="388">
        <f t="shared" si="0"/>
        <v>0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6">
      <c r="A16" s="162" t="s">
        <v>845</v>
      </c>
      <c r="B16" s="153" t="s">
        <v>846</v>
      </c>
      <c r="C16" s="387"/>
      <c r="D16" s="387"/>
      <c r="E16" s="387"/>
      <c r="F16" s="387"/>
      <c r="G16" s="387"/>
      <c r="H16" s="387"/>
      <c r="I16" s="388">
        <f t="shared" si="0"/>
        <v>0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6">
      <c r="A17" s="162" t="s">
        <v>97</v>
      </c>
      <c r="B17" s="153" t="s">
        <v>847</v>
      </c>
      <c r="C17" s="387"/>
      <c r="D17" s="387"/>
      <c r="E17" s="387"/>
      <c r="F17" s="387">
        <f>424+74+74+59+43</f>
        <v>674</v>
      </c>
      <c r="G17" s="387">
        <f>42+137+13+170</f>
        <v>362</v>
      </c>
      <c r="H17" s="387">
        <f>88+25+6+3+29</f>
        <v>151</v>
      </c>
      <c r="I17" s="388">
        <f t="shared" si="0"/>
        <v>885</v>
      </c>
      <c r="J17" s="436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6.8" thickBot="1">
      <c r="A18" s="338" t="s">
        <v>551</v>
      </c>
      <c r="B18" s="339" t="s">
        <v>848</v>
      </c>
      <c r="C18" s="389">
        <f t="shared" ref="C18:H18" si="1">C13+C14+C16+C17</f>
        <v>0</v>
      </c>
      <c r="D18" s="389">
        <f t="shared" si="1"/>
        <v>1039</v>
      </c>
      <c r="E18" s="389">
        <f t="shared" si="1"/>
        <v>0</v>
      </c>
      <c r="F18" s="389">
        <f t="shared" si="1"/>
        <v>877</v>
      </c>
      <c r="G18" s="389">
        <f t="shared" si="1"/>
        <v>362</v>
      </c>
      <c r="H18" s="389">
        <f t="shared" si="1"/>
        <v>151</v>
      </c>
      <c r="I18" s="390">
        <f t="shared" si="0"/>
        <v>1088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6">
      <c r="A19" s="347" t="s">
        <v>849</v>
      </c>
      <c r="B19" s="359"/>
      <c r="C19" s="391"/>
      <c r="D19" s="391"/>
      <c r="E19" s="391"/>
      <c r="F19" s="391"/>
      <c r="G19" s="391"/>
      <c r="H19" s="391"/>
      <c r="I19" s="392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6">
      <c r="A20" s="162" t="s">
        <v>840</v>
      </c>
      <c r="B20" s="153" t="s">
        <v>850</v>
      </c>
      <c r="C20" s="387"/>
      <c r="D20" s="387"/>
      <c r="E20" s="387"/>
      <c r="F20" s="387"/>
      <c r="G20" s="387"/>
      <c r="H20" s="387"/>
      <c r="I20" s="388">
        <f t="shared" ref="I20:I27" si="2">F20+G20-H20</f>
        <v>0</v>
      </c>
      <c r="J20" s="195"/>
      <c r="K20" s="195"/>
      <c r="L20" s="195"/>
      <c r="M20" s="195"/>
      <c r="N20" s="195"/>
      <c r="O20" s="195"/>
      <c r="P20" s="19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6">
      <c r="A21" s="162" t="s">
        <v>851</v>
      </c>
      <c r="B21" s="153" t="s">
        <v>852</v>
      </c>
      <c r="C21" s="387"/>
      <c r="D21" s="387"/>
      <c r="E21" s="387"/>
      <c r="F21" s="387"/>
      <c r="G21" s="387"/>
      <c r="H21" s="387"/>
      <c r="I21" s="388">
        <f t="shared" si="2"/>
        <v>0</v>
      </c>
      <c r="J21" s="195"/>
      <c r="K21" s="195"/>
      <c r="L21" s="195"/>
      <c r="M21" s="195"/>
      <c r="N21" s="195"/>
      <c r="O21" s="195"/>
      <c r="P21" s="19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6">
      <c r="A22" s="162" t="s">
        <v>853</v>
      </c>
      <c r="B22" s="153" t="s">
        <v>854</v>
      </c>
      <c r="C22" s="387"/>
      <c r="D22" s="387"/>
      <c r="E22" s="387"/>
      <c r="F22" s="387"/>
      <c r="G22" s="387"/>
      <c r="H22" s="387"/>
      <c r="I22" s="388">
        <f t="shared" si="2"/>
        <v>0</v>
      </c>
      <c r="J22" s="195"/>
      <c r="K22" s="195"/>
      <c r="L22" s="195"/>
      <c r="M22" s="195"/>
      <c r="N22" s="195"/>
      <c r="O22" s="195"/>
      <c r="P22" s="19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6">
      <c r="A23" s="162" t="s">
        <v>855</v>
      </c>
      <c r="B23" s="153" t="s">
        <v>856</v>
      </c>
      <c r="C23" s="387"/>
      <c r="D23" s="387"/>
      <c r="E23" s="387"/>
      <c r="F23" s="387"/>
      <c r="G23" s="387"/>
      <c r="H23" s="387"/>
      <c r="I23" s="388">
        <f t="shared" si="2"/>
        <v>0</v>
      </c>
      <c r="J23" s="195"/>
      <c r="K23" s="195"/>
      <c r="L23" s="195"/>
      <c r="M23" s="195"/>
      <c r="N23" s="195"/>
      <c r="O23" s="195"/>
      <c r="P23" s="19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6">
      <c r="A24" s="162" t="s">
        <v>857</v>
      </c>
      <c r="B24" s="153" t="s">
        <v>858</v>
      </c>
      <c r="C24" s="387"/>
      <c r="D24" s="387"/>
      <c r="E24" s="387"/>
      <c r="F24" s="387"/>
      <c r="G24" s="387"/>
      <c r="H24" s="387"/>
      <c r="I24" s="388">
        <f t="shared" si="2"/>
        <v>0</v>
      </c>
      <c r="J24" s="195"/>
      <c r="K24" s="195"/>
      <c r="L24" s="195"/>
      <c r="M24" s="195"/>
      <c r="N24" s="195"/>
      <c r="O24" s="195"/>
      <c r="P24" s="19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6">
      <c r="A25" s="162" t="s">
        <v>859</v>
      </c>
      <c r="B25" s="153" t="s">
        <v>860</v>
      </c>
      <c r="C25" s="387"/>
      <c r="D25" s="387"/>
      <c r="E25" s="387"/>
      <c r="F25" s="387"/>
      <c r="G25" s="387"/>
      <c r="H25" s="387"/>
      <c r="I25" s="388">
        <f t="shared" si="2"/>
        <v>0</v>
      </c>
      <c r="J25" s="195"/>
      <c r="K25" s="195"/>
      <c r="L25" s="195"/>
      <c r="M25" s="195"/>
      <c r="N25" s="195"/>
      <c r="O25" s="195"/>
      <c r="P25" s="19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6">
      <c r="A26" s="149" t="s">
        <v>861</v>
      </c>
      <c r="B26" s="153" t="s">
        <v>862</v>
      </c>
      <c r="C26" s="387"/>
      <c r="D26" s="387"/>
      <c r="E26" s="387"/>
      <c r="F26" s="387"/>
      <c r="G26" s="387"/>
      <c r="H26" s="387"/>
      <c r="I26" s="388">
        <f t="shared" si="2"/>
        <v>0</v>
      </c>
      <c r="J26" s="195"/>
      <c r="K26" s="195"/>
      <c r="L26" s="195"/>
      <c r="M26" s="195"/>
      <c r="N26" s="195"/>
      <c r="O26" s="195"/>
      <c r="P26" s="19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6.8" thickBot="1">
      <c r="A27" s="338" t="s">
        <v>554</v>
      </c>
      <c r="B27" s="339" t="s">
        <v>863</v>
      </c>
      <c r="C27" s="389">
        <f t="shared" ref="C27:H27" si="3">SUM(C20:C26)</f>
        <v>0</v>
      </c>
      <c r="D27" s="389">
        <f t="shared" si="3"/>
        <v>0</v>
      </c>
      <c r="E27" s="389">
        <f t="shared" si="3"/>
        <v>0</v>
      </c>
      <c r="F27" s="389">
        <f t="shared" si="3"/>
        <v>0</v>
      </c>
      <c r="G27" s="389">
        <f t="shared" si="3"/>
        <v>0</v>
      </c>
      <c r="H27" s="389">
        <f t="shared" si="3"/>
        <v>0</v>
      </c>
      <c r="I27" s="390">
        <f t="shared" si="2"/>
        <v>0</v>
      </c>
      <c r="J27" s="195"/>
      <c r="K27" s="195"/>
      <c r="L27" s="195"/>
      <c r="M27" s="195"/>
      <c r="N27" s="195"/>
      <c r="O27" s="195"/>
      <c r="P27" s="19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6">
      <c r="A28" s="196"/>
      <c r="B28" s="393"/>
      <c r="C28" s="197"/>
      <c r="D28" s="325"/>
      <c r="E28" s="325"/>
      <c r="F28" s="325"/>
      <c r="G28" s="325"/>
      <c r="H28" s="325"/>
      <c r="I28" s="325"/>
      <c r="J28" s="195"/>
      <c r="K28" s="195"/>
      <c r="L28" s="195"/>
      <c r="M28" s="195"/>
      <c r="N28" s="195"/>
      <c r="O28" s="195"/>
      <c r="P28" s="19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32.25" customHeight="1">
      <c r="A29" s="491" t="s">
        <v>864</v>
      </c>
      <c r="B29" s="455"/>
      <c r="C29" s="455"/>
      <c r="D29" s="455"/>
      <c r="E29" s="455"/>
      <c r="F29" s="455"/>
      <c r="G29" s="455"/>
      <c r="H29" s="455"/>
      <c r="I29" s="45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6">
      <c r="A30" s="22"/>
      <c r="B30" s="394"/>
      <c r="C30" s="22"/>
      <c r="D30" s="324"/>
      <c r="E30" s="324"/>
      <c r="F30" s="324"/>
      <c r="G30" s="324"/>
      <c r="H30" s="324"/>
      <c r="I30" s="324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6">
      <c r="A31" s="124" t="s">
        <v>7</v>
      </c>
      <c r="B31" s="459" t="str">
        <f>pdeReportingDate</f>
        <v>02.03.2026</v>
      </c>
      <c r="C31" s="455"/>
      <c r="D31" s="455"/>
      <c r="E31" s="455"/>
      <c r="F31" s="455"/>
      <c r="G31" s="195"/>
      <c r="H31" s="195"/>
      <c r="I31" s="19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6">
      <c r="A32" s="124"/>
      <c r="B32" s="459"/>
      <c r="C32" s="455"/>
      <c r="D32" s="455"/>
      <c r="E32" s="455"/>
      <c r="F32" s="455"/>
      <c r="G32" s="195"/>
      <c r="H32" s="195"/>
      <c r="I32" s="19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6">
      <c r="A33" s="124" t="s">
        <v>292</v>
      </c>
      <c r="B33" s="460" t="str">
        <f>authorName</f>
        <v>Илияна Иванова Йорданова</v>
      </c>
      <c r="C33" s="455"/>
      <c r="D33" s="455"/>
      <c r="E33" s="455"/>
      <c r="F33" s="455"/>
      <c r="G33" s="195"/>
      <c r="H33" s="195"/>
      <c r="I33" s="19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6">
      <c r="A34" s="124"/>
      <c r="B34" s="460"/>
      <c r="C34" s="455"/>
      <c r="D34" s="455"/>
      <c r="E34" s="455"/>
      <c r="F34" s="455"/>
      <c r="G34" s="455"/>
      <c r="H34" s="455"/>
      <c r="I34" s="45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6">
      <c r="A35" s="124" t="s">
        <v>12</v>
      </c>
      <c r="B35" s="461"/>
      <c r="C35" s="455"/>
      <c r="D35" s="455"/>
      <c r="E35" s="455"/>
      <c r="F35" s="455"/>
      <c r="G35" s="455"/>
      <c r="H35" s="455"/>
      <c r="I35" s="45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>
      <c r="A36" s="122"/>
      <c r="B36" s="454" t="s">
        <v>987</v>
      </c>
      <c r="C36" s="455"/>
      <c r="D36" s="455"/>
      <c r="E36" s="455"/>
      <c r="F36" s="455"/>
      <c r="G36" s="455"/>
      <c r="H36" s="455"/>
      <c r="I36" s="45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>
      <c r="A37" s="122"/>
      <c r="B37" s="454"/>
      <c r="C37" s="455"/>
      <c r="D37" s="455"/>
      <c r="E37" s="455"/>
      <c r="F37" s="455"/>
      <c r="G37" s="455"/>
      <c r="H37" s="455"/>
      <c r="I37" s="45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>
      <c r="A38" s="122"/>
      <c r="B38" s="454"/>
      <c r="C38" s="455"/>
      <c r="D38" s="455"/>
      <c r="E38" s="455"/>
      <c r="F38" s="455"/>
      <c r="G38" s="455"/>
      <c r="H38" s="455"/>
      <c r="I38" s="45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>
      <c r="A39" s="122"/>
      <c r="B39" s="454"/>
      <c r="C39" s="455"/>
      <c r="D39" s="455"/>
      <c r="E39" s="455"/>
      <c r="F39" s="455"/>
      <c r="G39" s="455"/>
      <c r="H39" s="455"/>
      <c r="I39" s="45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6">
      <c r="A40" s="122"/>
      <c r="B40" s="454"/>
      <c r="C40" s="455"/>
      <c r="D40" s="455"/>
      <c r="E40" s="455"/>
      <c r="F40" s="455"/>
      <c r="G40" s="455"/>
      <c r="H40" s="455"/>
      <c r="I40" s="45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6">
      <c r="A41" s="122"/>
      <c r="B41" s="454"/>
      <c r="C41" s="455"/>
      <c r="D41" s="455"/>
      <c r="E41" s="455"/>
      <c r="F41" s="455"/>
      <c r="G41" s="455"/>
      <c r="H41" s="455"/>
      <c r="I41" s="45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6">
      <c r="A42" s="122"/>
      <c r="B42" s="454"/>
      <c r="C42" s="455"/>
      <c r="D42" s="455"/>
      <c r="E42" s="455"/>
      <c r="F42" s="455"/>
      <c r="G42" s="455"/>
      <c r="H42" s="455"/>
      <c r="I42" s="45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6">
      <c r="A43" s="5"/>
      <c r="B43" s="286"/>
      <c r="C43" s="5"/>
      <c r="D43" s="195"/>
      <c r="E43" s="195"/>
      <c r="F43" s="195"/>
      <c r="G43" s="195"/>
      <c r="H43" s="195"/>
      <c r="I43" s="19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6">
      <c r="A44" s="5"/>
      <c r="B44" s="286"/>
      <c r="C44" s="5"/>
      <c r="D44" s="195"/>
      <c r="E44" s="195"/>
      <c r="F44" s="195"/>
      <c r="G44" s="195"/>
      <c r="H44" s="195"/>
      <c r="I44" s="19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6">
      <c r="A45" s="5"/>
      <c r="B45" s="286"/>
      <c r="C45" s="5"/>
      <c r="D45" s="195"/>
      <c r="E45" s="195"/>
      <c r="F45" s="195"/>
      <c r="G45" s="195"/>
      <c r="H45" s="195"/>
      <c r="I45" s="19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6">
      <c r="A46" s="5"/>
      <c r="B46" s="286"/>
      <c r="C46" s="5"/>
      <c r="D46" s="195"/>
      <c r="E46" s="195"/>
      <c r="F46" s="195"/>
      <c r="G46" s="195"/>
      <c r="H46" s="195"/>
      <c r="I46" s="19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6">
      <c r="A47" s="5"/>
      <c r="B47" s="286"/>
      <c r="C47" s="5"/>
      <c r="D47" s="195"/>
      <c r="E47" s="195"/>
      <c r="F47" s="195"/>
      <c r="G47" s="195"/>
      <c r="H47" s="195"/>
      <c r="I47" s="19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6">
      <c r="A48" s="5"/>
      <c r="B48" s="286"/>
      <c r="C48" s="5"/>
      <c r="D48" s="195"/>
      <c r="E48" s="195"/>
      <c r="F48" s="195"/>
      <c r="G48" s="195"/>
      <c r="H48" s="195"/>
      <c r="I48" s="19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6">
      <c r="A49" s="5"/>
      <c r="B49" s="286"/>
      <c r="C49" s="5"/>
      <c r="D49" s="195"/>
      <c r="E49" s="195"/>
      <c r="F49" s="195"/>
      <c r="G49" s="195"/>
      <c r="H49" s="195"/>
      <c r="I49" s="19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6">
      <c r="A50" s="5"/>
      <c r="B50" s="286"/>
      <c r="C50" s="5"/>
      <c r="D50" s="195"/>
      <c r="E50" s="195"/>
      <c r="F50" s="195"/>
      <c r="G50" s="195"/>
      <c r="H50" s="195"/>
      <c r="I50" s="19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6">
      <c r="A51" s="5"/>
      <c r="B51" s="286"/>
      <c r="C51" s="5"/>
      <c r="D51" s="195"/>
      <c r="E51" s="195"/>
      <c r="F51" s="195"/>
      <c r="G51" s="195"/>
      <c r="H51" s="195"/>
      <c r="I51" s="19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6">
      <c r="A52" s="5"/>
      <c r="B52" s="286"/>
      <c r="C52" s="5"/>
      <c r="D52" s="195"/>
      <c r="E52" s="195"/>
      <c r="F52" s="195"/>
      <c r="G52" s="195"/>
      <c r="H52" s="195"/>
      <c r="I52" s="19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6">
      <c r="A53" s="5"/>
      <c r="B53" s="286"/>
      <c r="C53" s="5"/>
      <c r="D53" s="195"/>
      <c r="E53" s="195"/>
      <c r="F53" s="195"/>
      <c r="G53" s="195"/>
      <c r="H53" s="195"/>
      <c r="I53" s="19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6">
      <c r="A54" s="5"/>
      <c r="B54" s="286"/>
      <c r="C54" s="5"/>
      <c r="D54" s="195"/>
      <c r="E54" s="195"/>
      <c r="F54" s="195"/>
      <c r="G54" s="195"/>
      <c r="H54" s="195"/>
      <c r="I54" s="19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6">
      <c r="A55" s="5"/>
      <c r="B55" s="286"/>
      <c r="C55" s="5"/>
      <c r="D55" s="195"/>
      <c r="E55" s="195"/>
      <c r="F55" s="195"/>
      <c r="G55" s="195"/>
      <c r="H55" s="195"/>
      <c r="I55" s="19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6">
      <c r="A56" s="5"/>
      <c r="B56" s="286"/>
      <c r="C56" s="5"/>
      <c r="D56" s="195"/>
      <c r="E56" s="195"/>
      <c r="F56" s="195"/>
      <c r="G56" s="195"/>
      <c r="H56" s="195"/>
      <c r="I56" s="19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6">
      <c r="A57" s="5"/>
      <c r="B57" s="286"/>
      <c r="C57" s="5"/>
      <c r="D57" s="195"/>
      <c r="E57" s="195"/>
      <c r="F57" s="195"/>
      <c r="G57" s="195"/>
      <c r="H57" s="195"/>
      <c r="I57" s="19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6">
      <c r="A58" s="5"/>
      <c r="B58" s="286"/>
      <c r="C58" s="5"/>
      <c r="D58" s="195"/>
      <c r="E58" s="195"/>
      <c r="F58" s="195"/>
      <c r="G58" s="195"/>
      <c r="H58" s="195"/>
      <c r="I58" s="19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6">
      <c r="A59" s="5"/>
      <c r="B59" s="286"/>
      <c r="C59" s="5"/>
      <c r="D59" s="195"/>
      <c r="E59" s="195"/>
      <c r="F59" s="195"/>
      <c r="G59" s="195"/>
      <c r="H59" s="195"/>
      <c r="I59" s="19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6">
      <c r="A60" s="5"/>
      <c r="B60" s="286"/>
      <c r="C60" s="5"/>
      <c r="D60" s="195"/>
      <c r="E60" s="195"/>
      <c r="F60" s="195"/>
      <c r="G60" s="195"/>
      <c r="H60" s="195"/>
      <c r="I60" s="19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6">
      <c r="A61" s="5"/>
      <c r="B61" s="286"/>
      <c r="C61" s="5"/>
      <c r="D61" s="195"/>
      <c r="E61" s="195"/>
      <c r="F61" s="195"/>
      <c r="G61" s="195"/>
      <c r="H61" s="195"/>
      <c r="I61" s="19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6">
      <c r="A62" s="5"/>
      <c r="B62" s="286"/>
      <c r="C62" s="5"/>
      <c r="D62" s="195"/>
      <c r="E62" s="195"/>
      <c r="F62" s="195"/>
      <c r="G62" s="195"/>
      <c r="H62" s="195"/>
      <c r="I62" s="19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6">
      <c r="A63" s="5"/>
      <c r="B63" s="286"/>
      <c r="C63" s="5"/>
      <c r="D63" s="195"/>
      <c r="E63" s="195"/>
      <c r="F63" s="195"/>
      <c r="G63" s="195"/>
      <c r="H63" s="195"/>
      <c r="I63" s="19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6">
      <c r="A64" s="5"/>
      <c r="B64" s="286"/>
      <c r="C64" s="5"/>
      <c r="D64" s="195"/>
      <c r="E64" s="195"/>
      <c r="F64" s="195"/>
      <c r="G64" s="195"/>
      <c r="H64" s="195"/>
      <c r="I64" s="19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6">
      <c r="A65" s="5"/>
      <c r="B65" s="286"/>
      <c r="C65" s="5"/>
      <c r="D65" s="195"/>
      <c r="E65" s="195"/>
      <c r="F65" s="195"/>
      <c r="G65" s="195"/>
      <c r="H65" s="195"/>
      <c r="I65" s="19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6">
      <c r="A66" s="5"/>
      <c r="B66" s="286"/>
      <c r="C66" s="5"/>
      <c r="D66" s="195"/>
      <c r="E66" s="195"/>
      <c r="F66" s="195"/>
      <c r="G66" s="195"/>
      <c r="H66" s="195"/>
      <c r="I66" s="19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6">
      <c r="A67" s="5"/>
      <c r="B67" s="286"/>
      <c r="C67" s="5"/>
      <c r="D67" s="195"/>
      <c r="E67" s="195"/>
      <c r="F67" s="195"/>
      <c r="G67" s="195"/>
      <c r="H67" s="195"/>
      <c r="I67" s="19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6">
      <c r="A68" s="5"/>
      <c r="B68" s="286"/>
      <c r="C68" s="5"/>
      <c r="D68" s="195"/>
      <c r="E68" s="195"/>
      <c r="F68" s="195"/>
      <c r="G68" s="195"/>
      <c r="H68" s="195"/>
      <c r="I68" s="19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6">
      <c r="A69" s="5"/>
      <c r="B69" s="286"/>
      <c r="C69" s="5"/>
      <c r="D69" s="195"/>
      <c r="E69" s="195"/>
      <c r="F69" s="195"/>
      <c r="G69" s="195"/>
      <c r="H69" s="195"/>
      <c r="I69" s="19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6">
      <c r="A70" s="5"/>
      <c r="B70" s="286"/>
      <c r="C70" s="5"/>
      <c r="D70" s="195"/>
      <c r="E70" s="195"/>
      <c r="F70" s="195"/>
      <c r="G70" s="195"/>
      <c r="H70" s="195"/>
      <c r="I70" s="19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6">
      <c r="A71" s="5"/>
      <c r="B71" s="286"/>
      <c r="C71" s="5"/>
      <c r="D71" s="195"/>
      <c r="E71" s="195"/>
      <c r="F71" s="195"/>
      <c r="G71" s="195"/>
      <c r="H71" s="195"/>
      <c r="I71" s="19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6">
      <c r="A72" s="5"/>
      <c r="B72" s="286"/>
      <c r="C72" s="5"/>
      <c r="D72" s="195"/>
      <c r="E72" s="195"/>
      <c r="F72" s="195"/>
      <c r="G72" s="195"/>
      <c r="H72" s="195"/>
      <c r="I72" s="19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6">
      <c r="A73" s="5"/>
      <c r="B73" s="286"/>
      <c r="C73" s="5"/>
      <c r="D73" s="195"/>
      <c r="E73" s="195"/>
      <c r="F73" s="195"/>
      <c r="G73" s="195"/>
      <c r="H73" s="195"/>
      <c r="I73" s="19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6">
      <c r="A74" s="5"/>
      <c r="B74" s="286"/>
      <c r="C74" s="5"/>
      <c r="D74" s="195"/>
      <c r="E74" s="195"/>
      <c r="F74" s="195"/>
      <c r="G74" s="195"/>
      <c r="H74" s="195"/>
      <c r="I74" s="19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6">
      <c r="A75" s="5"/>
      <c r="B75" s="286"/>
      <c r="C75" s="5"/>
      <c r="D75" s="195"/>
      <c r="E75" s="195"/>
      <c r="F75" s="195"/>
      <c r="G75" s="195"/>
      <c r="H75" s="195"/>
      <c r="I75" s="19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6">
      <c r="A76" s="5"/>
      <c r="B76" s="286"/>
      <c r="C76" s="5"/>
      <c r="D76" s="195"/>
      <c r="E76" s="195"/>
      <c r="F76" s="195"/>
      <c r="G76" s="195"/>
      <c r="H76" s="195"/>
      <c r="I76" s="19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6">
      <c r="A77" s="5"/>
      <c r="B77" s="286"/>
      <c r="C77" s="5"/>
      <c r="D77" s="195"/>
      <c r="E77" s="195"/>
      <c r="F77" s="195"/>
      <c r="G77" s="195"/>
      <c r="H77" s="195"/>
      <c r="I77" s="19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6">
      <c r="A78" s="5"/>
      <c r="B78" s="286"/>
      <c r="C78" s="5"/>
      <c r="D78" s="195"/>
      <c r="E78" s="195"/>
      <c r="F78" s="195"/>
      <c r="G78" s="195"/>
      <c r="H78" s="195"/>
      <c r="I78" s="19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6">
      <c r="A79" s="5"/>
      <c r="B79" s="286"/>
      <c r="C79" s="5"/>
      <c r="D79" s="195"/>
      <c r="E79" s="195"/>
      <c r="F79" s="195"/>
      <c r="G79" s="195"/>
      <c r="H79" s="195"/>
      <c r="I79" s="19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6">
      <c r="A80" s="5"/>
      <c r="B80" s="286"/>
      <c r="C80" s="5"/>
      <c r="D80" s="195"/>
      <c r="E80" s="195"/>
      <c r="F80" s="195"/>
      <c r="G80" s="195"/>
      <c r="H80" s="195"/>
      <c r="I80" s="19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6">
      <c r="A81" s="5"/>
      <c r="B81" s="286"/>
      <c r="C81" s="5"/>
      <c r="D81" s="195"/>
      <c r="E81" s="195"/>
      <c r="F81" s="195"/>
      <c r="G81" s="195"/>
      <c r="H81" s="195"/>
      <c r="I81" s="19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6">
      <c r="A82" s="5"/>
      <c r="B82" s="286"/>
      <c r="C82" s="5"/>
      <c r="D82" s="195"/>
      <c r="E82" s="195"/>
      <c r="F82" s="195"/>
      <c r="G82" s="195"/>
      <c r="H82" s="195"/>
      <c r="I82" s="19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6">
      <c r="A83" s="5"/>
      <c r="B83" s="286"/>
      <c r="C83" s="5"/>
      <c r="D83" s="195"/>
      <c r="E83" s="195"/>
      <c r="F83" s="195"/>
      <c r="G83" s="195"/>
      <c r="H83" s="195"/>
      <c r="I83" s="19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6">
      <c r="A84" s="5"/>
      <c r="B84" s="286"/>
      <c r="C84" s="5"/>
      <c r="D84" s="195"/>
      <c r="E84" s="195"/>
      <c r="F84" s="195"/>
      <c r="G84" s="195"/>
      <c r="H84" s="195"/>
      <c r="I84" s="19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6">
      <c r="A85" s="5"/>
      <c r="B85" s="286"/>
      <c r="C85" s="5"/>
      <c r="D85" s="195"/>
      <c r="E85" s="195"/>
      <c r="F85" s="195"/>
      <c r="G85" s="195"/>
      <c r="H85" s="195"/>
      <c r="I85" s="19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6">
      <c r="A86" s="5"/>
      <c r="B86" s="286"/>
      <c r="C86" s="5"/>
      <c r="D86" s="195"/>
      <c r="E86" s="195"/>
      <c r="F86" s="195"/>
      <c r="G86" s="195"/>
      <c r="H86" s="195"/>
      <c r="I86" s="19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6">
      <c r="A87" s="5"/>
      <c r="B87" s="286"/>
      <c r="C87" s="5"/>
      <c r="D87" s="195"/>
      <c r="E87" s="195"/>
      <c r="F87" s="195"/>
      <c r="G87" s="195"/>
      <c r="H87" s="195"/>
      <c r="I87" s="19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6">
      <c r="A88" s="5"/>
      <c r="B88" s="286"/>
      <c r="C88" s="5"/>
      <c r="D88" s="195"/>
      <c r="E88" s="195"/>
      <c r="F88" s="195"/>
      <c r="G88" s="195"/>
      <c r="H88" s="195"/>
      <c r="I88" s="19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6">
      <c r="A89" s="5"/>
      <c r="B89" s="286"/>
      <c r="C89" s="5"/>
      <c r="D89" s="195"/>
      <c r="E89" s="195"/>
      <c r="F89" s="195"/>
      <c r="G89" s="195"/>
      <c r="H89" s="195"/>
      <c r="I89" s="19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6">
      <c r="A90" s="5"/>
      <c r="B90" s="286"/>
      <c r="C90" s="5"/>
      <c r="D90" s="195"/>
      <c r="E90" s="195"/>
      <c r="F90" s="195"/>
      <c r="G90" s="195"/>
      <c r="H90" s="195"/>
      <c r="I90" s="19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6">
      <c r="A91" s="5"/>
      <c r="B91" s="286"/>
      <c r="C91" s="5"/>
      <c r="D91" s="195"/>
      <c r="E91" s="195"/>
      <c r="F91" s="195"/>
      <c r="G91" s="195"/>
      <c r="H91" s="195"/>
      <c r="I91" s="19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6">
      <c r="A92" s="5"/>
      <c r="B92" s="286"/>
      <c r="C92" s="5"/>
      <c r="D92" s="195"/>
      <c r="E92" s="195"/>
      <c r="F92" s="195"/>
      <c r="G92" s="195"/>
      <c r="H92" s="195"/>
      <c r="I92" s="19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6">
      <c r="A93" s="5"/>
      <c r="B93" s="286"/>
      <c r="C93" s="5"/>
      <c r="D93" s="195"/>
      <c r="E93" s="195"/>
      <c r="F93" s="195"/>
      <c r="G93" s="195"/>
      <c r="H93" s="195"/>
      <c r="I93" s="19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6">
      <c r="A94" s="5"/>
      <c r="B94" s="286"/>
      <c r="C94" s="5"/>
      <c r="D94" s="195"/>
      <c r="E94" s="195"/>
      <c r="F94" s="195"/>
      <c r="G94" s="195"/>
      <c r="H94" s="195"/>
      <c r="I94" s="19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6">
      <c r="A95" s="5"/>
      <c r="B95" s="286"/>
      <c r="C95" s="5"/>
      <c r="D95" s="195"/>
      <c r="E95" s="195"/>
      <c r="F95" s="195"/>
      <c r="G95" s="195"/>
      <c r="H95" s="195"/>
      <c r="I95" s="19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6">
      <c r="A96" s="5"/>
      <c r="B96" s="286"/>
      <c r="C96" s="5"/>
      <c r="D96" s="195"/>
      <c r="E96" s="195"/>
      <c r="F96" s="195"/>
      <c r="G96" s="195"/>
      <c r="H96" s="195"/>
      <c r="I96" s="19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6">
      <c r="A97" s="5"/>
      <c r="B97" s="286"/>
      <c r="C97" s="5"/>
      <c r="D97" s="195"/>
      <c r="E97" s="195"/>
      <c r="F97" s="195"/>
      <c r="G97" s="195"/>
      <c r="H97" s="195"/>
      <c r="I97" s="19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6">
      <c r="A98" s="5"/>
      <c r="B98" s="286"/>
      <c r="C98" s="5"/>
      <c r="D98" s="195"/>
      <c r="E98" s="195"/>
      <c r="F98" s="195"/>
      <c r="G98" s="195"/>
      <c r="H98" s="195"/>
      <c r="I98" s="19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6">
      <c r="A99" s="5"/>
      <c r="B99" s="286"/>
      <c r="C99" s="5"/>
      <c r="D99" s="195"/>
      <c r="E99" s="195"/>
      <c r="F99" s="195"/>
      <c r="G99" s="195"/>
      <c r="H99" s="195"/>
      <c r="I99" s="19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6">
      <c r="A100" s="5"/>
      <c r="B100" s="286"/>
      <c r="C100" s="5"/>
      <c r="D100" s="195"/>
      <c r="E100" s="195"/>
      <c r="F100" s="195"/>
      <c r="G100" s="195"/>
      <c r="H100" s="195"/>
      <c r="I100" s="19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6">
      <c r="A101" s="5"/>
      <c r="B101" s="286"/>
      <c r="C101" s="5"/>
      <c r="D101" s="195"/>
      <c r="E101" s="195"/>
      <c r="F101" s="195"/>
      <c r="G101" s="195"/>
      <c r="H101" s="195"/>
      <c r="I101" s="19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6">
      <c r="A102" s="5"/>
      <c r="B102" s="286"/>
      <c r="C102" s="5"/>
      <c r="D102" s="195"/>
      <c r="E102" s="195"/>
      <c r="F102" s="195"/>
      <c r="G102" s="195"/>
      <c r="H102" s="195"/>
      <c r="I102" s="19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6">
      <c r="A103" s="5"/>
      <c r="B103" s="286"/>
      <c r="C103" s="5"/>
      <c r="D103" s="195"/>
      <c r="E103" s="195"/>
      <c r="F103" s="195"/>
      <c r="G103" s="195"/>
      <c r="H103" s="195"/>
      <c r="I103" s="19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6">
      <c r="A104" s="5"/>
      <c r="B104" s="286"/>
      <c r="C104" s="5"/>
      <c r="D104" s="195"/>
      <c r="E104" s="195"/>
      <c r="F104" s="195"/>
      <c r="G104" s="195"/>
      <c r="H104" s="195"/>
      <c r="I104" s="19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6">
      <c r="A105" s="5"/>
      <c r="B105" s="286"/>
      <c r="C105" s="5"/>
      <c r="D105" s="195"/>
      <c r="E105" s="195"/>
      <c r="F105" s="195"/>
      <c r="G105" s="195"/>
      <c r="H105" s="195"/>
      <c r="I105" s="19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6">
      <c r="A106" s="5"/>
      <c r="B106" s="286"/>
      <c r="C106" s="5"/>
      <c r="D106" s="195"/>
      <c r="E106" s="195"/>
      <c r="F106" s="195"/>
      <c r="G106" s="195"/>
      <c r="H106" s="195"/>
      <c r="I106" s="19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6">
      <c r="A107" s="5"/>
      <c r="B107" s="286"/>
      <c r="C107" s="5"/>
      <c r="D107" s="195"/>
      <c r="E107" s="195"/>
      <c r="F107" s="195"/>
      <c r="G107" s="195"/>
      <c r="H107" s="195"/>
      <c r="I107" s="19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6">
      <c r="A108" s="5"/>
      <c r="B108" s="286"/>
      <c r="C108" s="5"/>
      <c r="D108" s="195"/>
      <c r="E108" s="195"/>
      <c r="F108" s="195"/>
      <c r="G108" s="195"/>
      <c r="H108" s="195"/>
      <c r="I108" s="19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6">
      <c r="A109" s="5"/>
      <c r="B109" s="286"/>
      <c r="C109" s="5"/>
      <c r="D109" s="195"/>
      <c r="E109" s="195"/>
      <c r="F109" s="195"/>
      <c r="G109" s="195"/>
      <c r="H109" s="195"/>
      <c r="I109" s="19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6">
      <c r="A110" s="5"/>
      <c r="B110" s="286"/>
      <c r="C110" s="5"/>
      <c r="D110" s="195"/>
      <c r="E110" s="195"/>
      <c r="F110" s="195"/>
      <c r="G110" s="195"/>
      <c r="H110" s="195"/>
      <c r="I110" s="19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6">
      <c r="A111" s="5"/>
      <c r="B111" s="286"/>
      <c r="C111" s="5"/>
      <c r="D111" s="195"/>
      <c r="E111" s="195"/>
      <c r="F111" s="195"/>
      <c r="G111" s="195"/>
      <c r="H111" s="195"/>
      <c r="I111" s="19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6">
      <c r="A112" s="5"/>
      <c r="B112" s="286"/>
      <c r="C112" s="5"/>
      <c r="D112" s="195"/>
      <c r="E112" s="195"/>
      <c r="F112" s="195"/>
      <c r="G112" s="195"/>
      <c r="H112" s="195"/>
      <c r="I112" s="19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6">
      <c r="A113" s="5"/>
      <c r="B113" s="286"/>
      <c r="C113" s="5"/>
      <c r="D113" s="195"/>
      <c r="E113" s="195"/>
      <c r="F113" s="195"/>
      <c r="G113" s="195"/>
      <c r="H113" s="195"/>
      <c r="I113" s="19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6">
      <c r="A114" s="5"/>
      <c r="B114" s="286"/>
      <c r="C114" s="5"/>
      <c r="D114" s="195"/>
      <c r="E114" s="195"/>
      <c r="F114" s="195"/>
      <c r="G114" s="195"/>
      <c r="H114" s="195"/>
      <c r="I114" s="19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6">
      <c r="A115" s="5"/>
      <c r="B115" s="286"/>
      <c r="C115" s="5"/>
      <c r="D115" s="195"/>
      <c r="E115" s="195"/>
      <c r="F115" s="195"/>
      <c r="G115" s="195"/>
      <c r="H115" s="195"/>
      <c r="I115" s="19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6">
      <c r="A116" s="5"/>
      <c r="B116" s="286"/>
      <c r="C116" s="5"/>
      <c r="D116" s="195"/>
      <c r="E116" s="195"/>
      <c r="F116" s="195"/>
      <c r="G116" s="195"/>
      <c r="H116" s="195"/>
      <c r="I116" s="19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6">
      <c r="A117" s="5"/>
      <c r="B117" s="286"/>
      <c r="C117" s="5"/>
      <c r="D117" s="195"/>
      <c r="E117" s="195"/>
      <c r="F117" s="195"/>
      <c r="G117" s="195"/>
      <c r="H117" s="195"/>
      <c r="I117" s="19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6">
      <c r="A118" s="5"/>
      <c r="B118" s="286"/>
      <c r="C118" s="5"/>
      <c r="D118" s="195"/>
      <c r="E118" s="195"/>
      <c r="F118" s="195"/>
      <c r="G118" s="195"/>
      <c r="H118" s="195"/>
      <c r="I118" s="19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6">
      <c r="A119" s="5"/>
      <c r="B119" s="286"/>
      <c r="C119" s="5"/>
      <c r="D119" s="195"/>
      <c r="E119" s="195"/>
      <c r="F119" s="195"/>
      <c r="G119" s="195"/>
      <c r="H119" s="195"/>
      <c r="I119" s="19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6">
      <c r="A120" s="5"/>
      <c r="B120" s="286"/>
      <c r="C120" s="5"/>
      <c r="D120" s="195"/>
      <c r="E120" s="195"/>
      <c r="F120" s="195"/>
      <c r="G120" s="195"/>
      <c r="H120" s="195"/>
      <c r="I120" s="19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6">
      <c r="A121" s="5"/>
      <c r="B121" s="286"/>
      <c r="C121" s="5"/>
      <c r="D121" s="195"/>
      <c r="E121" s="195"/>
      <c r="F121" s="195"/>
      <c r="G121" s="195"/>
      <c r="H121" s="195"/>
      <c r="I121" s="19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6">
      <c r="A122" s="5"/>
      <c r="B122" s="286"/>
      <c r="C122" s="5"/>
      <c r="D122" s="195"/>
      <c r="E122" s="195"/>
      <c r="F122" s="195"/>
      <c r="G122" s="195"/>
      <c r="H122" s="195"/>
      <c r="I122" s="19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6">
      <c r="A123" s="5"/>
      <c r="B123" s="286"/>
      <c r="C123" s="5"/>
      <c r="D123" s="195"/>
      <c r="E123" s="195"/>
      <c r="F123" s="195"/>
      <c r="G123" s="195"/>
      <c r="H123" s="195"/>
      <c r="I123" s="19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6">
      <c r="A124" s="5"/>
      <c r="B124" s="286"/>
      <c r="C124" s="5"/>
      <c r="D124" s="195"/>
      <c r="E124" s="195"/>
      <c r="F124" s="195"/>
      <c r="G124" s="195"/>
      <c r="H124" s="195"/>
      <c r="I124" s="19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6">
      <c r="A125" s="5"/>
      <c r="B125" s="286"/>
      <c r="C125" s="5"/>
      <c r="D125" s="195"/>
      <c r="E125" s="195"/>
      <c r="F125" s="195"/>
      <c r="G125" s="195"/>
      <c r="H125" s="195"/>
      <c r="I125" s="19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6">
      <c r="A126" s="5"/>
      <c r="B126" s="286"/>
      <c r="C126" s="5"/>
      <c r="D126" s="195"/>
      <c r="E126" s="195"/>
      <c r="F126" s="195"/>
      <c r="G126" s="195"/>
      <c r="H126" s="195"/>
      <c r="I126" s="19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6">
      <c r="A127" s="5"/>
      <c r="B127" s="286"/>
      <c r="C127" s="5"/>
      <c r="D127" s="195"/>
      <c r="E127" s="195"/>
      <c r="F127" s="195"/>
      <c r="G127" s="195"/>
      <c r="H127" s="195"/>
      <c r="I127" s="19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6">
      <c r="A128" s="5"/>
      <c r="B128" s="286"/>
      <c r="C128" s="5"/>
      <c r="D128" s="195"/>
      <c r="E128" s="195"/>
      <c r="F128" s="195"/>
      <c r="G128" s="195"/>
      <c r="H128" s="195"/>
      <c r="I128" s="19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6">
      <c r="A129" s="5"/>
      <c r="B129" s="286"/>
      <c r="C129" s="5"/>
      <c r="D129" s="195"/>
      <c r="E129" s="195"/>
      <c r="F129" s="195"/>
      <c r="G129" s="195"/>
      <c r="H129" s="195"/>
      <c r="I129" s="19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6">
      <c r="A130" s="5"/>
      <c r="B130" s="286"/>
      <c r="C130" s="5"/>
      <c r="D130" s="195"/>
      <c r="E130" s="195"/>
      <c r="F130" s="195"/>
      <c r="G130" s="195"/>
      <c r="H130" s="195"/>
      <c r="I130" s="19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6">
      <c r="A131" s="5"/>
      <c r="B131" s="286"/>
      <c r="C131" s="5"/>
      <c r="D131" s="195"/>
      <c r="E131" s="195"/>
      <c r="F131" s="195"/>
      <c r="G131" s="195"/>
      <c r="H131" s="195"/>
      <c r="I131" s="19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6">
      <c r="A132" s="5"/>
      <c r="B132" s="286"/>
      <c r="C132" s="5"/>
      <c r="D132" s="195"/>
      <c r="E132" s="195"/>
      <c r="F132" s="195"/>
      <c r="G132" s="195"/>
      <c r="H132" s="195"/>
      <c r="I132" s="19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6">
      <c r="A133" s="5"/>
      <c r="B133" s="286"/>
      <c r="C133" s="5"/>
      <c r="D133" s="195"/>
      <c r="E133" s="195"/>
      <c r="F133" s="195"/>
      <c r="G133" s="195"/>
      <c r="H133" s="195"/>
      <c r="I133" s="19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6">
      <c r="A134" s="5"/>
      <c r="B134" s="286"/>
      <c r="C134" s="5"/>
      <c r="D134" s="195"/>
      <c r="E134" s="195"/>
      <c r="F134" s="195"/>
      <c r="G134" s="195"/>
      <c r="H134" s="195"/>
      <c r="I134" s="19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6">
      <c r="A135" s="5"/>
      <c r="B135" s="286"/>
      <c r="C135" s="5"/>
      <c r="D135" s="195"/>
      <c r="E135" s="195"/>
      <c r="F135" s="195"/>
      <c r="G135" s="195"/>
      <c r="H135" s="195"/>
      <c r="I135" s="19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6">
      <c r="A136" s="5"/>
      <c r="B136" s="286"/>
      <c r="C136" s="5"/>
      <c r="D136" s="195"/>
      <c r="E136" s="195"/>
      <c r="F136" s="195"/>
      <c r="G136" s="195"/>
      <c r="H136" s="195"/>
      <c r="I136" s="19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6">
      <c r="A137" s="5"/>
      <c r="B137" s="286"/>
      <c r="C137" s="5"/>
      <c r="D137" s="195"/>
      <c r="E137" s="195"/>
      <c r="F137" s="195"/>
      <c r="G137" s="195"/>
      <c r="H137" s="195"/>
      <c r="I137" s="19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6">
      <c r="A138" s="5"/>
      <c r="B138" s="286"/>
      <c r="C138" s="5"/>
      <c r="D138" s="195"/>
      <c r="E138" s="195"/>
      <c r="F138" s="195"/>
      <c r="G138" s="195"/>
      <c r="H138" s="195"/>
      <c r="I138" s="19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6">
      <c r="A139" s="5"/>
      <c r="B139" s="286"/>
      <c r="C139" s="5"/>
      <c r="D139" s="195"/>
      <c r="E139" s="195"/>
      <c r="F139" s="195"/>
      <c r="G139" s="195"/>
      <c r="H139" s="195"/>
      <c r="I139" s="19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6">
      <c r="A140" s="5"/>
      <c r="B140" s="286"/>
      <c r="C140" s="5"/>
      <c r="D140" s="195"/>
      <c r="E140" s="195"/>
      <c r="F140" s="195"/>
      <c r="G140" s="195"/>
      <c r="H140" s="195"/>
      <c r="I140" s="19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6">
      <c r="A141" s="5"/>
      <c r="B141" s="286"/>
      <c r="C141" s="5"/>
      <c r="D141" s="195"/>
      <c r="E141" s="195"/>
      <c r="F141" s="195"/>
      <c r="G141" s="195"/>
      <c r="H141" s="195"/>
      <c r="I141" s="19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6">
      <c r="A142" s="5"/>
      <c r="B142" s="286"/>
      <c r="C142" s="5"/>
      <c r="D142" s="195"/>
      <c r="E142" s="195"/>
      <c r="F142" s="195"/>
      <c r="G142" s="195"/>
      <c r="H142" s="195"/>
      <c r="I142" s="19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6">
      <c r="A143" s="5"/>
      <c r="B143" s="286"/>
      <c r="C143" s="5"/>
      <c r="D143" s="195"/>
      <c r="E143" s="195"/>
      <c r="F143" s="195"/>
      <c r="G143" s="195"/>
      <c r="H143" s="195"/>
      <c r="I143" s="19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6">
      <c r="A144" s="5"/>
      <c r="B144" s="286"/>
      <c r="C144" s="5"/>
      <c r="D144" s="195"/>
      <c r="E144" s="195"/>
      <c r="F144" s="195"/>
      <c r="G144" s="195"/>
      <c r="H144" s="195"/>
      <c r="I144" s="19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6">
      <c r="A145" s="5"/>
      <c r="B145" s="286"/>
      <c r="C145" s="5"/>
      <c r="D145" s="195"/>
      <c r="E145" s="195"/>
      <c r="F145" s="195"/>
      <c r="G145" s="195"/>
      <c r="H145" s="195"/>
      <c r="I145" s="19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6">
      <c r="A146" s="5"/>
      <c r="B146" s="286"/>
      <c r="C146" s="5"/>
      <c r="D146" s="195"/>
      <c r="E146" s="195"/>
      <c r="F146" s="195"/>
      <c r="G146" s="195"/>
      <c r="H146" s="195"/>
      <c r="I146" s="19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6">
      <c r="A147" s="5"/>
      <c r="B147" s="286"/>
      <c r="C147" s="5"/>
      <c r="D147" s="195"/>
      <c r="E147" s="195"/>
      <c r="F147" s="195"/>
      <c r="G147" s="195"/>
      <c r="H147" s="195"/>
      <c r="I147" s="19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6">
      <c r="A148" s="5"/>
      <c r="B148" s="286"/>
      <c r="C148" s="5"/>
      <c r="D148" s="195"/>
      <c r="E148" s="195"/>
      <c r="F148" s="195"/>
      <c r="G148" s="195"/>
      <c r="H148" s="195"/>
      <c r="I148" s="19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6">
      <c r="A149" s="5"/>
      <c r="B149" s="286"/>
      <c r="C149" s="5"/>
      <c r="D149" s="195"/>
      <c r="E149" s="195"/>
      <c r="F149" s="195"/>
      <c r="G149" s="195"/>
      <c r="H149" s="195"/>
      <c r="I149" s="19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6">
      <c r="A150" s="5"/>
      <c r="B150" s="286"/>
      <c r="C150" s="5"/>
      <c r="D150" s="195"/>
      <c r="E150" s="195"/>
      <c r="F150" s="195"/>
      <c r="G150" s="195"/>
      <c r="H150" s="195"/>
      <c r="I150" s="19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6">
      <c r="A151" s="5"/>
      <c r="B151" s="286"/>
      <c r="C151" s="5"/>
      <c r="D151" s="195"/>
      <c r="E151" s="195"/>
      <c r="F151" s="195"/>
      <c r="G151" s="195"/>
      <c r="H151" s="195"/>
      <c r="I151" s="19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6">
      <c r="A152" s="5"/>
      <c r="B152" s="286"/>
      <c r="C152" s="5"/>
      <c r="D152" s="195"/>
      <c r="E152" s="195"/>
      <c r="F152" s="195"/>
      <c r="G152" s="195"/>
      <c r="H152" s="195"/>
      <c r="I152" s="19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6">
      <c r="A153" s="5"/>
      <c r="B153" s="286"/>
      <c r="C153" s="5"/>
      <c r="D153" s="195"/>
      <c r="E153" s="195"/>
      <c r="F153" s="195"/>
      <c r="G153" s="195"/>
      <c r="H153" s="195"/>
      <c r="I153" s="19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6">
      <c r="A154" s="5"/>
      <c r="B154" s="286"/>
      <c r="C154" s="5"/>
      <c r="D154" s="195"/>
      <c r="E154" s="195"/>
      <c r="F154" s="195"/>
      <c r="G154" s="195"/>
      <c r="H154" s="195"/>
      <c r="I154" s="19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6">
      <c r="A155" s="5"/>
      <c r="B155" s="286"/>
      <c r="C155" s="5"/>
      <c r="D155" s="195"/>
      <c r="E155" s="195"/>
      <c r="F155" s="195"/>
      <c r="G155" s="195"/>
      <c r="H155" s="195"/>
      <c r="I155" s="19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6">
      <c r="A156" s="5"/>
      <c r="B156" s="286"/>
      <c r="C156" s="5"/>
      <c r="D156" s="195"/>
      <c r="E156" s="195"/>
      <c r="F156" s="195"/>
      <c r="G156" s="195"/>
      <c r="H156" s="195"/>
      <c r="I156" s="19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6">
      <c r="A157" s="5"/>
      <c r="B157" s="286"/>
      <c r="C157" s="5"/>
      <c r="D157" s="195"/>
      <c r="E157" s="195"/>
      <c r="F157" s="195"/>
      <c r="G157" s="195"/>
      <c r="H157" s="195"/>
      <c r="I157" s="19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6">
      <c r="A158" s="5"/>
      <c r="B158" s="286"/>
      <c r="C158" s="5"/>
      <c r="D158" s="195"/>
      <c r="E158" s="195"/>
      <c r="F158" s="195"/>
      <c r="G158" s="195"/>
      <c r="H158" s="195"/>
      <c r="I158" s="19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6">
      <c r="A159" s="5"/>
      <c r="B159" s="286"/>
      <c r="C159" s="5"/>
      <c r="D159" s="195"/>
      <c r="E159" s="195"/>
      <c r="F159" s="195"/>
      <c r="G159" s="195"/>
      <c r="H159" s="195"/>
      <c r="I159" s="19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6">
      <c r="A160" s="5"/>
      <c r="B160" s="286"/>
      <c r="C160" s="5"/>
      <c r="D160" s="195"/>
      <c r="E160" s="195"/>
      <c r="F160" s="195"/>
      <c r="G160" s="195"/>
      <c r="H160" s="195"/>
      <c r="I160" s="19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6">
      <c r="A161" s="5"/>
      <c r="B161" s="286"/>
      <c r="C161" s="5"/>
      <c r="D161" s="195"/>
      <c r="E161" s="195"/>
      <c r="F161" s="195"/>
      <c r="G161" s="195"/>
      <c r="H161" s="195"/>
      <c r="I161" s="19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6">
      <c r="A162" s="5"/>
      <c r="B162" s="286"/>
      <c r="C162" s="5"/>
      <c r="D162" s="195"/>
      <c r="E162" s="195"/>
      <c r="F162" s="195"/>
      <c r="G162" s="195"/>
      <c r="H162" s="195"/>
      <c r="I162" s="19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6">
      <c r="A163" s="5"/>
      <c r="B163" s="286"/>
      <c r="C163" s="5"/>
      <c r="D163" s="195"/>
      <c r="E163" s="195"/>
      <c r="F163" s="195"/>
      <c r="G163" s="195"/>
      <c r="H163" s="195"/>
      <c r="I163" s="19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6">
      <c r="A164" s="5"/>
      <c r="B164" s="286"/>
      <c r="C164" s="5"/>
      <c r="D164" s="195"/>
      <c r="E164" s="195"/>
      <c r="F164" s="195"/>
      <c r="G164" s="195"/>
      <c r="H164" s="195"/>
      <c r="I164" s="19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6">
      <c r="A165" s="5"/>
      <c r="B165" s="286"/>
      <c r="C165" s="5"/>
      <c r="D165" s="195"/>
      <c r="E165" s="195"/>
      <c r="F165" s="195"/>
      <c r="G165" s="195"/>
      <c r="H165" s="195"/>
      <c r="I165" s="19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6">
      <c r="A166" s="5"/>
      <c r="B166" s="286"/>
      <c r="C166" s="5"/>
      <c r="D166" s="195"/>
      <c r="E166" s="195"/>
      <c r="F166" s="195"/>
      <c r="G166" s="195"/>
      <c r="H166" s="195"/>
      <c r="I166" s="19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6">
      <c r="A167" s="5"/>
      <c r="B167" s="286"/>
      <c r="C167" s="5"/>
      <c r="D167" s="195"/>
      <c r="E167" s="195"/>
      <c r="F167" s="195"/>
      <c r="G167" s="195"/>
      <c r="H167" s="195"/>
      <c r="I167" s="19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6">
      <c r="A168" s="5"/>
      <c r="B168" s="286"/>
      <c r="C168" s="5"/>
      <c r="D168" s="195"/>
      <c r="E168" s="195"/>
      <c r="F168" s="195"/>
      <c r="G168" s="195"/>
      <c r="H168" s="195"/>
      <c r="I168" s="19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6">
      <c r="A169" s="5"/>
      <c r="B169" s="286"/>
      <c r="C169" s="5"/>
      <c r="D169" s="195"/>
      <c r="E169" s="195"/>
      <c r="F169" s="195"/>
      <c r="G169" s="195"/>
      <c r="H169" s="195"/>
      <c r="I169" s="19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6">
      <c r="A170" s="5"/>
      <c r="B170" s="286"/>
      <c r="C170" s="5"/>
      <c r="D170" s="195"/>
      <c r="E170" s="195"/>
      <c r="F170" s="195"/>
      <c r="G170" s="195"/>
      <c r="H170" s="195"/>
      <c r="I170" s="19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6">
      <c r="A171" s="5"/>
      <c r="B171" s="286"/>
      <c r="C171" s="5"/>
      <c r="D171" s="195"/>
      <c r="E171" s="195"/>
      <c r="F171" s="195"/>
      <c r="G171" s="195"/>
      <c r="H171" s="195"/>
      <c r="I171" s="19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6">
      <c r="A172" s="5"/>
      <c r="B172" s="286"/>
      <c r="C172" s="5"/>
      <c r="D172" s="195"/>
      <c r="E172" s="195"/>
      <c r="F172" s="195"/>
      <c r="G172" s="195"/>
      <c r="H172" s="195"/>
      <c r="I172" s="19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6">
      <c r="A173" s="5"/>
      <c r="B173" s="286"/>
      <c r="C173" s="5"/>
      <c r="D173" s="195"/>
      <c r="E173" s="195"/>
      <c r="F173" s="195"/>
      <c r="G173" s="195"/>
      <c r="H173" s="195"/>
      <c r="I173" s="19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6">
      <c r="A174" s="5"/>
      <c r="B174" s="286"/>
      <c r="C174" s="5"/>
      <c r="D174" s="195"/>
      <c r="E174" s="195"/>
      <c r="F174" s="195"/>
      <c r="G174" s="195"/>
      <c r="H174" s="195"/>
      <c r="I174" s="19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6">
      <c r="A175" s="5"/>
      <c r="B175" s="286"/>
      <c r="C175" s="5"/>
      <c r="D175" s="195"/>
      <c r="E175" s="195"/>
      <c r="F175" s="195"/>
      <c r="G175" s="195"/>
      <c r="H175" s="195"/>
      <c r="I175" s="19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6">
      <c r="A176" s="5"/>
      <c r="B176" s="286"/>
      <c r="C176" s="5"/>
      <c r="D176" s="195"/>
      <c r="E176" s="195"/>
      <c r="F176" s="195"/>
      <c r="G176" s="195"/>
      <c r="H176" s="195"/>
      <c r="I176" s="19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6">
      <c r="A177" s="5"/>
      <c r="B177" s="286"/>
      <c r="C177" s="5"/>
      <c r="D177" s="195"/>
      <c r="E177" s="195"/>
      <c r="F177" s="195"/>
      <c r="G177" s="195"/>
      <c r="H177" s="195"/>
      <c r="I177" s="19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6">
      <c r="A178" s="5"/>
      <c r="B178" s="286"/>
      <c r="C178" s="5"/>
      <c r="D178" s="195"/>
      <c r="E178" s="195"/>
      <c r="F178" s="195"/>
      <c r="G178" s="195"/>
      <c r="H178" s="195"/>
      <c r="I178" s="19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6">
      <c r="A179" s="5"/>
      <c r="B179" s="286"/>
      <c r="C179" s="5"/>
      <c r="D179" s="195"/>
      <c r="E179" s="195"/>
      <c r="F179" s="195"/>
      <c r="G179" s="195"/>
      <c r="H179" s="195"/>
      <c r="I179" s="19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6">
      <c r="A180" s="5"/>
      <c r="B180" s="286"/>
      <c r="C180" s="5"/>
      <c r="D180" s="195"/>
      <c r="E180" s="195"/>
      <c r="F180" s="195"/>
      <c r="G180" s="195"/>
      <c r="H180" s="195"/>
      <c r="I180" s="19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6">
      <c r="A181" s="5"/>
      <c r="B181" s="286"/>
      <c r="C181" s="5"/>
      <c r="D181" s="195"/>
      <c r="E181" s="195"/>
      <c r="F181" s="195"/>
      <c r="G181" s="195"/>
      <c r="H181" s="195"/>
      <c r="I181" s="19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6">
      <c r="A182" s="5"/>
      <c r="B182" s="286"/>
      <c r="C182" s="5"/>
      <c r="D182" s="195"/>
      <c r="E182" s="195"/>
      <c r="F182" s="195"/>
      <c r="G182" s="195"/>
      <c r="H182" s="195"/>
      <c r="I182" s="19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6">
      <c r="A183" s="5"/>
      <c r="B183" s="286"/>
      <c r="C183" s="5"/>
      <c r="D183" s="195"/>
      <c r="E183" s="195"/>
      <c r="F183" s="195"/>
      <c r="G183" s="195"/>
      <c r="H183" s="195"/>
      <c r="I183" s="19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6">
      <c r="A184" s="5"/>
      <c r="B184" s="286"/>
      <c r="C184" s="5"/>
      <c r="D184" s="195"/>
      <c r="E184" s="195"/>
      <c r="F184" s="195"/>
      <c r="G184" s="195"/>
      <c r="H184" s="195"/>
      <c r="I184" s="19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6">
      <c r="A185" s="5"/>
      <c r="B185" s="286"/>
      <c r="C185" s="5"/>
      <c r="D185" s="195"/>
      <c r="E185" s="195"/>
      <c r="F185" s="195"/>
      <c r="G185" s="195"/>
      <c r="H185" s="195"/>
      <c r="I185" s="19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6">
      <c r="A186" s="5"/>
      <c r="B186" s="286"/>
      <c r="C186" s="5"/>
      <c r="D186" s="195"/>
      <c r="E186" s="195"/>
      <c r="F186" s="195"/>
      <c r="G186" s="195"/>
      <c r="H186" s="195"/>
      <c r="I186" s="19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6">
      <c r="A187" s="5"/>
      <c r="B187" s="286"/>
      <c r="C187" s="5"/>
      <c r="D187" s="195"/>
      <c r="E187" s="195"/>
      <c r="F187" s="195"/>
      <c r="G187" s="195"/>
      <c r="H187" s="195"/>
      <c r="I187" s="19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6">
      <c r="A188" s="5"/>
      <c r="B188" s="286"/>
      <c r="C188" s="5"/>
      <c r="D188" s="195"/>
      <c r="E188" s="195"/>
      <c r="F188" s="195"/>
      <c r="G188" s="195"/>
      <c r="H188" s="195"/>
      <c r="I188" s="19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6">
      <c r="A189" s="5"/>
      <c r="B189" s="286"/>
      <c r="C189" s="5"/>
      <c r="D189" s="195"/>
      <c r="E189" s="195"/>
      <c r="F189" s="195"/>
      <c r="G189" s="195"/>
      <c r="H189" s="195"/>
      <c r="I189" s="19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6">
      <c r="A190" s="5"/>
      <c r="B190" s="286"/>
      <c r="C190" s="5"/>
      <c r="D190" s="195"/>
      <c r="E190" s="195"/>
      <c r="F190" s="195"/>
      <c r="G190" s="195"/>
      <c r="H190" s="195"/>
      <c r="I190" s="19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6">
      <c r="A191" s="5"/>
      <c r="B191" s="286"/>
      <c r="C191" s="5"/>
      <c r="D191" s="195"/>
      <c r="E191" s="195"/>
      <c r="F191" s="195"/>
      <c r="G191" s="195"/>
      <c r="H191" s="195"/>
      <c r="I191" s="19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6">
      <c r="A192" s="5"/>
      <c r="B192" s="286"/>
      <c r="C192" s="5"/>
      <c r="D192" s="195"/>
      <c r="E192" s="195"/>
      <c r="F192" s="195"/>
      <c r="G192" s="195"/>
      <c r="H192" s="195"/>
      <c r="I192" s="19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6">
      <c r="A193" s="5"/>
      <c r="B193" s="286"/>
      <c r="C193" s="5"/>
      <c r="D193" s="195"/>
      <c r="E193" s="195"/>
      <c r="F193" s="195"/>
      <c r="G193" s="195"/>
      <c r="H193" s="195"/>
      <c r="I193" s="19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6">
      <c r="A194" s="5"/>
      <c r="B194" s="286"/>
      <c r="C194" s="5"/>
      <c r="D194" s="195"/>
      <c r="E194" s="195"/>
      <c r="F194" s="195"/>
      <c r="G194" s="195"/>
      <c r="H194" s="195"/>
      <c r="I194" s="19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6">
      <c r="A195" s="5"/>
      <c r="B195" s="286"/>
      <c r="C195" s="5"/>
      <c r="D195" s="195"/>
      <c r="E195" s="195"/>
      <c r="F195" s="195"/>
      <c r="G195" s="195"/>
      <c r="H195" s="195"/>
      <c r="I195" s="19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6">
      <c r="A196" s="5"/>
      <c r="B196" s="286"/>
      <c r="C196" s="5"/>
      <c r="D196" s="195"/>
      <c r="E196" s="195"/>
      <c r="F196" s="195"/>
      <c r="G196" s="195"/>
      <c r="H196" s="195"/>
      <c r="I196" s="19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6">
      <c r="A197" s="5"/>
      <c r="B197" s="286"/>
      <c r="C197" s="5"/>
      <c r="D197" s="195"/>
      <c r="E197" s="195"/>
      <c r="F197" s="195"/>
      <c r="G197" s="195"/>
      <c r="H197" s="195"/>
      <c r="I197" s="19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6">
      <c r="A198" s="5"/>
      <c r="B198" s="286"/>
      <c r="C198" s="5"/>
      <c r="D198" s="195"/>
      <c r="E198" s="195"/>
      <c r="F198" s="195"/>
      <c r="G198" s="195"/>
      <c r="H198" s="195"/>
      <c r="I198" s="19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6">
      <c r="A199" s="5"/>
      <c r="B199" s="286"/>
      <c r="C199" s="5"/>
      <c r="D199" s="195"/>
      <c r="E199" s="195"/>
      <c r="F199" s="195"/>
      <c r="G199" s="195"/>
      <c r="H199" s="195"/>
      <c r="I199" s="19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6">
      <c r="A200" s="5"/>
      <c r="B200" s="286"/>
      <c r="C200" s="5"/>
      <c r="D200" s="195"/>
      <c r="E200" s="195"/>
      <c r="F200" s="195"/>
      <c r="G200" s="195"/>
      <c r="H200" s="195"/>
      <c r="I200" s="19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6">
      <c r="A201" s="5"/>
      <c r="B201" s="286"/>
      <c r="C201" s="5"/>
      <c r="D201" s="195"/>
      <c r="E201" s="195"/>
      <c r="F201" s="195"/>
      <c r="G201" s="195"/>
      <c r="H201" s="195"/>
      <c r="I201" s="19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6">
      <c r="A202" s="5"/>
      <c r="B202" s="286"/>
      <c r="C202" s="5"/>
      <c r="D202" s="195"/>
      <c r="E202" s="195"/>
      <c r="F202" s="195"/>
      <c r="G202" s="195"/>
      <c r="H202" s="195"/>
      <c r="I202" s="19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6">
      <c r="A203" s="5"/>
      <c r="B203" s="286"/>
      <c r="C203" s="5"/>
      <c r="D203" s="195"/>
      <c r="E203" s="195"/>
      <c r="F203" s="195"/>
      <c r="G203" s="195"/>
      <c r="H203" s="195"/>
      <c r="I203" s="19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6">
      <c r="A204" s="5"/>
      <c r="B204" s="286"/>
      <c r="C204" s="5"/>
      <c r="D204" s="195"/>
      <c r="E204" s="195"/>
      <c r="F204" s="195"/>
      <c r="G204" s="195"/>
      <c r="H204" s="195"/>
      <c r="I204" s="19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6">
      <c r="A205" s="5"/>
      <c r="B205" s="286"/>
      <c r="C205" s="5"/>
      <c r="D205" s="195"/>
      <c r="E205" s="195"/>
      <c r="F205" s="195"/>
      <c r="G205" s="195"/>
      <c r="H205" s="195"/>
      <c r="I205" s="19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6">
      <c r="A206" s="5"/>
      <c r="B206" s="286"/>
      <c r="C206" s="5"/>
      <c r="D206" s="195"/>
      <c r="E206" s="195"/>
      <c r="F206" s="195"/>
      <c r="G206" s="195"/>
      <c r="H206" s="195"/>
      <c r="I206" s="19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6">
      <c r="A207" s="5"/>
      <c r="B207" s="286"/>
      <c r="C207" s="5"/>
      <c r="D207" s="195"/>
      <c r="E207" s="195"/>
      <c r="F207" s="195"/>
      <c r="G207" s="195"/>
      <c r="H207" s="195"/>
      <c r="I207" s="19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6">
      <c r="A208" s="5"/>
      <c r="B208" s="286"/>
      <c r="C208" s="5"/>
      <c r="D208" s="195"/>
      <c r="E208" s="195"/>
      <c r="F208" s="195"/>
      <c r="G208" s="195"/>
      <c r="H208" s="195"/>
      <c r="I208" s="19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6">
      <c r="A209" s="5"/>
      <c r="B209" s="286"/>
      <c r="C209" s="5"/>
      <c r="D209" s="195"/>
      <c r="E209" s="195"/>
      <c r="F209" s="195"/>
      <c r="G209" s="195"/>
      <c r="H209" s="195"/>
      <c r="I209" s="19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6">
      <c r="A210" s="5"/>
      <c r="B210" s="286"/>
      <c r="C210" s="5"/>
      <c r="D210" s="195"/>
      <c r="E210" s="195"/>
      <c r="F210" s="195"/>
      <c r="G210" s="195"/>
      <c r="H210" s="195"/>
      <c r="I210" s="19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6">
      <c r="A211" s="5"/>
      <c r="B211" s="286"/>
      <c r="C211" s="5"/>
      <c r="D211" s="195"/>
      <c r="E211" s="195"/>
      <c r="F211" s="195"/>
      <c r="G211" s="195"/>
      <c r="H211" s="195"/>
      <c r="I211" s="19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6">
      <c r="A212" s="5"/>
      <c r="B212" s="286"/>
      <c r="C212" s="5"/>
      <c r="D212" s="195"/>
      <c r="E212" s="195"/>
      <c r="F212" s="195"/>
      <c r="G212" s="195"/>
      <c r="H212" s="195"/>
      <c r="I212" s="19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6">
      <c r="A213" s="5"/>
      <c r="B213" s="286"/>
      <c r="C213" s="5"/>
      <c r="D213" s="195"/>
      <c r="E213" s="195"/>
      <c r="F213" s="195"/>
      <c r="G213" s="195"/>
      <c r="H213" s="195"/>
      <c r="I213" s="19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6">
      <c r="A214" s="5"/>
      <c r="B214" s="286"/>
      <c r="C214" s="5"/>
      <c r="D214" s="195"/>
      <c r="E214" s="195"/>
      <c r="F214" s="195"/>
      <c r="G214" s="195"/>
      <c r="H214" s="195"/>
      <c r="I214" s="19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6">
      <c r="A215" s="5"/>
      <c r="B215" s="286"/>
      <c r="C215" s="5"/>
      <c r="D215" s="195"/>
      <c r="E215" s="195"/>
      <c r="F215" s="195"/>
      <c r="G215" s="195"/>
      <c r="H215" s="195"/>
      <c r="I215" s="19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6">
      <c r="A216" s="5"/>
      <c r="B216" s="286"/>
      <c r="C216" s="5"/>
      <c r="D216" s="195"/>
      <c r="E216" s="195"/>
      <c r="F216" s="195"/>
      <c r="G216" s="195"/>
      <c r="H216" s="195"/>
      <c r="I216" s="19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6">
      <c r="A217" s="5"/>
      <c r="B217" s="286"/>
      <c r="C217" s="5"/>
      <c r="D217" s="195"/>
      <c r="E217" s="195"/>
      <c r="F217" s="195"/>
      <c r="G217" s="195"/>
      <c r="H217" s="195"/>
      <c r="I217" s="19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6">
      <c r="A218" s="5"/>
      <c r="B218" s="286"/>
      <c r="C218" s="5"/>
      <c r="D218" s="195"/>
      <c r="E218" s="195"/>
      <c r="F218" s="195"/>
      <c r="G218" s="195"/>
      <c r="H218" s="195"/>
      <c r="I218" s="19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6">
      <c r="A219" s="5"/>
      <c r="B219" s="286"/>
      <c r="C219" s="5"/>
      <c r="D219" s="195"/>
      <c r="E219" s="195"/>
      <c r="F219" s="195"/>
      <c r="G219" s="195"/>
      <c r="H219" s="195"/>
      <c r="I219" s="19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6">
      <c r="A220" s="5"/>
      <c r="B220" s="286"/>
      <c r="C220" s="5"/>
      <c r="D220" s="195"/>
      <c r="E220" s="195"/>
      <c r="F220" s="195"/>
      <c r="G220" s="195"/>
      <c r="H220" s="195"/>
      <c r="I220" s="19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6">
      <c r="A221" s="5"/>
      <c r="B221" s="286"/>
      <c r="C221" s="5"/>
      <c r="D221" s="195"/>
      <c r="E221" s="195"/>
      <c r="F221" s="195"/>
      <c r="G221" s="195"/>
      <c r="H221" s="195"/>
      <c r="I221" s="19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6">
      <c r="A222" s="5"/>
      <c r="B222" s="286"/>
      <c r="C222" s="5"/>
      <c r="D222" s="195"/>
      <c r="E222" s="195"/>
      <c r="F222" s="195"/>
      <c r="G222" s="195"/>
      <c r="H222" s="195"/>
      <c r="I222" s="19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6">
      <c r="A223" s="5"/>
      <c r="B223" s="286"/>
      <c r="C223" s="5"/>
      <c r="D223" s="195"/>
      <c r="E223" s="195"/>
      <c r="F223" s="195"/>
      <c r="G223" s="195"/>
      <c r="H223" s="195"/>
      <c r="I223" s="19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6">
      <c r="A224" s="5"/>
      <c r="B224" s="286"/>
      <c r="C224" s="5"/>
      <c r="D224" s="195"/>
      <c r="E224" s="195"/>
      <c r="F224" s="195"/>
      <c r="G224" s="195"/>
      <c r="H224" s="195"/>
      <c r="I224" s="19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6">
      <c r="A225" s="5"/>
      <c r="B225" s="286"/>
      <c r="C225" s="5"/>
      <c r="D225" s="195"/>
      <c r="E225" s="195"/>
      <c r="F225" s="195"/>
      <c r="G225" s="195"/>
      <c r="H225" s="195"/>
      <c r="I225" s="19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6">
      <c r="A226" s="5"/>
      <c r="B226" s="286"/>
      <c r="C226" s="5"/>
      <c r="D226" s="195"/>
      <c r="E226" s="195"/>
      <c r="F226" s="195"/>
      <c r="G226" s="195"/>
      <c r="H226" s="195"/>
      <c r="I226" s="19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6">
      <c r="A227" s="5"/>
      <c r="B227" s="286"/>
      <c r="C227" s="5"/>
      <c r="D227" s="195"/>
      <c r="E227" s="195"/>
      <c r="F227" s="195"/>
      <c r="G227" s="195"/>
      <c r="H227" s="195"/>
      <c r="I227" s="19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6">
      <c r="A228" s="5"/>
      <c r="B228" s="286"/>
      <c r="C228" s="5"/>
      <c r="D228" s="195"/>
      <c r="E228" s="195"/>
      <c r="F228" s="195"/>
      <c r="G228" s="195"/>
      <c r="H228" s="195"/>
      <c r="I228" s="19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6">
      <c r="A229" s="5"/>
      <c r="B229" s="286"/>
      <c r="C229" s="5"/>
      <c r="D229" s="195"/>
      <c r="E229" s="195"/>
      <c r="F229" s="195"/>
      <c r="G229" s="195"/>
      <c r="H229" s="195"/>
      <c r="I229" s="19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6">
      <c r="A230" s="5"/>
      <c r="B230" s="286"/>
      <c r="C230" s="5"/>
      <c r="D230" s="195"/>
      <c r="E230" s="195"/>
      <c r="F230" s="195"/>
      <c r="G230" s="195"/>
      <c r="H230" s="195"/>
      <c r="I230" s="19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6">
      <c r="A231" s="5"/>
      <c r="B231" s="286"/>
      <c r="C231" s="5"/>
      <c r="D231" s="195"/>
      <c r="E231" s="195"/>
      <c r="F231" s="195"/>
      <c r="G231" s="195"/>
      <c r="H231" s="195"/>
      <c r="I231" s="19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6">
      <c r="A232" s="5"/>
      <c r="B232" s="286"/>
      <c r="C232" s="5"/>
      <c r="D232" s="195"/>
      <c r="E232" s="195"/>
      <c r="F232" s="195"/>
      <c r="G232" s="195"/>
      <c r="H232" s="195"/>
      <c r="I232" s="19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6">
      <c r="A233" s="5"/>
      <c r="B233" s="286"/>
      <c r="C233" s="5"/>
      <c r="D233" s="195"/>
      <c r="E233" s="195"/>
      <c r="F233" s="195"/>
      <c r="G233" s="195"/>
      <c r="H233" s="195"/>
      <c r="I233" s="19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6">
      <c r="A234" s="5"/>
      <c r="B234" s="286"/>
      <c r="C234" s="5"/>
      <c r="D234" s="195"/>
      <c r="E234" s="195"/>
      <c r="F234" s="195"/>
      <c r="G234" s="195"/>
      <c r="H234" s="195"/>
      <c r="I234" s="19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6">
      <c r="A235" s="5"/>
      <c r="B235" s="286"/>
      <c r="C235" s="5"/>
      <c r="D235" s="195"/>
      <c r="E235" s="195"/>
      <c r="F235" s="195"/>
      <c r="G235" s="195"/>
      <c r="H235" s="195"/>
      <c r="I235" s="19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6">
      <c r="A236" s="5"/>
      <c r="B236" s="286"/>
      <c r="C236" s="5"/>
      <c r="D236" s="195"/>
      <c r="E236" s="195"/>
      <c r="F236" s="195"/>
      <c r="G236" s="195"/>
      <c r="H236" s="195"/>
      <c r="I236" s="19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6">
      <c r="A237" s="5"/>
      <c r="B237" s="286"/>
      <c r="C237" s="5"/>
      <c r="D237" s="195"/>
      <c r="E237" s="195"/>
      <c r="F237" s="195"/>
      <c r="G237" s="195"/>
      <c r="H237" s="195"/>
      <c r="I237" s="19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6">
      <c r="A238" s="5"/>
      <c r="B238" s="286"/>
      <c r="C238" s="5"/>
      <c r="D238" s="195"/>
      <c r="E238" s="195"/>
      <c r="F238" s="195"/>
      <c r="G238" s="195"/>
      <c r="H238" s="195"/>
      <c r="I238" s="19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6">
      <c r="A239" s="5"/>
      <c r="B239" s="286"/>
      <c r="C239" s="5"/>
      <c r="D239" s="195"/>
      <c r="E239" s="195"/>
      <c r="F239" s="195"/>
      <c r="G239" s="195"/>
      <c r="H239" s="195"/>
      <c r="I239" s="19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6">
      <c r="A240" s="5"/>
      <c r="B240" s="286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6">
      <c r="A241" s="5"/>
      <c r="B241" s="286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6">
      <c r="A242" s="5"/>
      <c r="B242" s="286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6">
      <c r="A243" s="5"/>
      <c r="B243" s="286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6">
      <c r="A244" s="5"/>
      <c r="B244" s="286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6">
      <c r="A245" s="5"/>
      <c r="B245" s="286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6">
      <c r="A246" s="5"/>
      <c r="B246" s="286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6">
      <c r="A247" s="5"/>
      <c r="B247" s="286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6">
      <c r="A248" s="5"/>
      <c r="B248" s="286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6">
      <c r="A249" s="5"/>
      <c r="B249" s="286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6">
      <c r="A250" s="5"/>
      <c r="B250" s="286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6">
      <c r="A251" s="5"/>
      <c r="B251" s="286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6">
      <c r="A252" s="5"/>
      <c r="B252" s="286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6">
      <c r="A253" s="5"/>
      <c r="B253" s="286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6">
      <c r="A254" s="5"/>
      <c r="B254" s="286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6">
      <c r="A255" s="5"/>
      <c r="B255" s="286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6">
      <c r="A256" s="5"/>
      <c r="B256" s="286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6">
      <c r="A257" s="5"/>
      <c r="B257" s="286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6">
      <c r="A258" s="5"/>
      <c r="B258" s="286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6">
      <c r="A259" s="5"/>
      <c r="B259" s="286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6">
      <c r="A260" s="5"/>
      <c r="B260" s="286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6">
      <c r="A261" s="5"/>
      <c r="B261" s="286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6">
      <c r="A262" s="5"/>
      <c r="B262" s="286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6">
      <c r="A263" s="5"/>
      <c r="B263" s="286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6">
      <c r="A264" s="5"/>
      <c r="B264" s="286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6">
      <c r="A265" s="5"/>
      <c r="B265" s="286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6">
      <c r="A266" s="5"/>
      <c r="B266" s="286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6">
      <c r="A267" s="5"/>
      <c r="B267" s="286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6">
      <c r="A268" s="5"/>
      <c r="B268" s="286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6">
      <c r="A269" s="5"/>
      <c r="B269" s="286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6">
      <c r="A270" s="5"/>
      <c r="B270" s="286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6">
      <c r="A271" s="5"/>
      <c r="B271" s="286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6">
      <c r="A272" s="5"/>
      <c r="B272" s="286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6">
      <c r="A273" s="5"/>
      <c r="B273" s="286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6">
      <c r="A274" s="5"/>
      <c r="B274" s="286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6">
      <c r="A275" s="5"/>
      <c r="B275" s="286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6">
      <c r="A276" s="5"/>
      <c r="B276" s="286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6">
      <c r="A277" s="5"/>
      <c r="B277" s="286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6">
      <c r="A278" s="5"/>
      <c r="B278" s="286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6">
      <c r="A279" s="5"/>
      <c r="B279" s="286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6">
      <c r="A280" s="5"/>
      <c r="B280" s="286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6">
      <c r="A281" s="5"/>
      <c r="B281" s="286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6">
      <c r="A282" s="5"/>
      <c r="B282" s="286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6">
      <c r="A283" s="5"/>
      <c r="B283" s="286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6">
      <c r="A284" s="5"/>
      <c r="B284" s="286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6">
      <c r="A285" s="5"/>
      <c r="B285" s="286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6">
      <c r="A286" s="5"/>
      <c r="B286" s="286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6">
      <c r="A287" s="5"/>
      <c r="B287" s="286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6">
      <c r="A288" s="5"/>
      <c r="B288" s="286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6">
      <c r="A289" s="5"/>
      <c r="B289" s="286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6">
      <c r="A290" s="5"/>
      <c r="B290" s="286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6">
      <c r="A291" s="5"/>
      <c r="B291" s="286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6">
      <c r="A292" s="5"/>
      <c r="B292" s="286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6">
      <c r="A293" s="5"/>
      <c r="B293" s="286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6">
      <c r="A294" s="5"/>
      <c r="B294" s="286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6">
      <c r="A295" s="5"/>
      <c r="B295" s="286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6">
      <c r="A296" s="5"/>
      <c r="B296" s="286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6">
      <c r="A297" s="5"/>
      <c r="B297" s="286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6">
      <c r="A298" s="5"/>
      <c r="B298" s="286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6">
      <c r="A299" s="5"/>
      <c r="B299" s="286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6">
      <c r="A300" s="5"/>
      <c r="B300" s="286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6">
      <c r="A301" s="5"/>
      <c r="B301" s="286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6">
      <c r="A302" s="5"/>
      <c r="B302" s="286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6">
      <c r="A303" s="5"/>
      <c r="B303" s="286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6">
      <c r="A304" s="5"/>
      <c r="B304" s="286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6">
      <c r="A305" s="5"/>
      <c r="B305" s="286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6">
      <c r="A306" s="5"/>
      <c r="B306" s="286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6">
      <c r="A307" s="5"/>
      <c r="B307" s="286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6">
      <c r="A308" s="5"/>
      <c r="B308" s="286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6">
      <c r="A309" s="5"/>
      <c r="B309" s="286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6">
      <c r="A310" s="5"/>
      <c r="B310" s="286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6">
      <c r="A311" s="5"/>
      <c r="B311" s="286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6">
      <c r="A312" s="5"/>
      <c r="B312" s="286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6">
      <c r="A313" s="5"/>
      <c r="B313" s="286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6">
      <c r="A314" s="5"/>
      <c r="B314" s="286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6">
      <c r="A315" s="5"/>
      <c r="B315" s="286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6">
      <c r="A316" s="5"/>
      <c r="B316" s="286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6">
      <c r="A317" s="5"/>
      <c r="B317" s="286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6">
      <c r="A318" s="5"/>
      <c r="B318" s="286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6">
      <c r="A319" s="5"/>
      <c r="B319" s="286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6">
      <c r="A320" s="5"/>
      <c r="B320" s="286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6">
      <c r="A321" s="5"/>
      <c r="B321" s="286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6">
      <c r="A322" s="5"/>
      <c r="B322" s="286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6">
      <c r="A323" s="5"/>
      <c r="B323" s="286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6">
      <c r="A324" s="5"/>
      <c r="B324" s="286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6">
      <c r="A325" s="5"/>
      <c r="B325" s="286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6">
      <c r="A326" s="5"/>
      <c r="B326" s="286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6">
      <c r="A327" s="5"/>
      <c r="B327" s="286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6">
      <c r="A328" s="5"/>
      <c r="B328" s="286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6">
      <c r="A329" s="5"/>
      <c r="B329" s="286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6">
      <c r="A330" s="5"/>
      <c r="B330" s="286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6">
      <c r="A331" s="5"/>
      <c r="B331" s="286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6">
      <c r="A332" s="5"/>
      <c r="B332" s="286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6">
      <c r="A333" s="5"/>
      <c r="B333" s="286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6">
      <c r="A334" s="5"/>
      <c r="B334" s="286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6">
      <c r="A335" s="5"/>
      <c r="B335" s="286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6">
      <c r="A336" s="5"/>
      <c r="B336" s="286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6">
      <c r="A337" s="5"/>
      <c r="B337" s="286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6">
      <c r="A338" s="5"/>
      <c r="B338" s="286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6">
      <c r="A339" s="5"/>
      <c r="B339" s="286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6">
      <c r="A340" s="5"/>
      <c r="B340" s="286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6">
      <c r="A341" s="5"/>
      <c r="B341" s="286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6">
      <c r="A342" s="5"/>
      <c r="B342" s="286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6">
      <c r="A343" s="5"/>
      <c r="B343" s="286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6">
      <c r="A344" s="5"/>
      <c r="B344" s="286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6">
      <c r="A345" s="5"/>
      <c r="B345" s="286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6">
      <c r="A346" s="5"/>
      <c r="B346" s="286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6">
      <c r="A347" s="5"/>
      <c r="B347" s="286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6">
      <c r="A348" s="5"/>
      <c r="B348" s="286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6">
      <c r="A349" s="5"/>
      <c r="B349" s="286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6">
      <c r="A350" s="5"/>
      <c r="B350" s="286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6">
      <c r="A351" s="5"/>
      <c r="B351" s="286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6">
      <c r="A352" s="5"/>
      <c r="B352" s="286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6">
      <c r="A353" s="5"/>
      <c r="B353" s="286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6">
      <c r="A354" s="5"/>
      <c r="B354" s="286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6">
      <c r="A355" s="5"/>
      <c r="B355" s="286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6">
      <c r="A356" s="5"/>
      <c r="B356" s="286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6">
      <c r="A357" s="5"/>
      <c r="B357" s="286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6">
      <c r="A358" s="5"/>
      <c r="B358" s="286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6">
      <c r="A359" s="5"/>
      <c r="B359" s="286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6">
      <c r="A360" s="5"/>
      <c r="B360" s="286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6">
      <c r="A361" s="5"/>
      <c r="B361" s="286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6">
      <c r="A362" s="5"/>
      <c r="B362" s="286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6">
      <c r="A363" s="5"/>
      <c r="B363" s="286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6">
      <c r="A364" s="5"/>
      <c r="B364" s="286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6">
      <c r="A365" s="5"/>
      <c r="B365" s="286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6">
      <c r="A366" s="5"/>
      <c r="B366" s="286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6">
      <c r="A367" s="5"/>
      <c r="B367" s="286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6">
      <c r="A368" s="5"/>
      <c r="B368" s="286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6">
      <c r="A369" s="5"/>
      <c r="B369" s="286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6">
      <c r="A370" s="5"/>
      <c r="B370" s="286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6">
      <c r="A371" s="5"/>
      <c r="B371" s="286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6">
      <c r="A372" s="5"/>
      <c r="B372" s="286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6">
      <c r="A373" s="5"/>
      <c r="B373" s="286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6">
      <c r="A374" s="5"/>
      <c r="B374" s="286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6">
      <c r="A375" s="5"/>
      <c r="B375" s="286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6">
      <c r="A376" s="5"/>
      <c r="B376" s="286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6">
      <c r="A377" s="5"/>
      <c r="B377" s="286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6">
      <c r="A378" s="5"/>
      <c r="B378" s="286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6">
      <c r="A379" s="5"/>
      <c r="B379" s="286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6">
      <c r="A380" s="5"/>
      <c r="B380" s="286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6">
      <c r="A381" s="5"/>
      <c r="B381" s="286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6">
      <c r="A382" s="5"/>
      <c r="B382" s="286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6">
      <c r="A383" s="5"/>
      <c r="B383" s="286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6">
      <c r="A384" s="5"/>
      <c r="B384" s="286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6">
      <c r="A385" s="5"/>
      <c r="B385" s="286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6">
      <c r="A386" s="5"/>
      <c r="B386" s="286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6">
      <c r="A387" s="5"/>
      <c r="B387" s="286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6">
      <c r="A388" s="5"/>
      <c r="B388" s="286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6">
      <c r="A389" s="5"/>
      <c r="B389" s="286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6">
      <c r="A390" s="5"/>
      <c r="B390" s="286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6">
      <c r="A391" s="5"/>
      <c r="B391" s="286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6">
      <c r="A392" s="5"/>
      <c r="B392" s="286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6">
      <c r="A393" s="5"/>
      <c r="B393" s="286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6">
      <c r="A394" s="5"/>
      <c r="B394" s="286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6">
      <c r="A395" s="5"/>
      <c r="B395" s="286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6">
      <c r="A396" s="5"/>
      <c r="B396" s="286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6">
      <c r="A397" s="5"/>
      <c r="B397" s="286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6">
      <c r="A398" s="5"/>
      <c r="B398" s="286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6">
      <c r="A399" s="5"/>
      <c r="B399" s="286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6">
      <c r="A400" s="5"/>
      <c r="B400" s="286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6">
      <c r="A401" s="5"/>
      <c r="B401" s="286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6">
      <c r="A402" s="5"/>
      <c r="B402" s="286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6">
      <c r="A403" s="5"/>
      <c r="B403" s="286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6">
      <c r="A404" s="5"/>
      <c r="B404" s="286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6">
      <c r="A405" s="5"/>
      <c r="B405" s="286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6">
      <c r="A406" s="5"/>
      <c r="B406" s="286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6">
      <c r="A407" s="5"/>
      <c r="B407" s="286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6">
      <c r="A408" s="5"/>
      <c r="B408" s="286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6">
      <c r="A409" s="5"/>
      <c r="B409" s="286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6">
      <c r="A410" s="5"/>
      <c r="B410" s="286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6">
      <c r="A411" s="5"/>
      <c r="B411" s="286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6">
      <c r="A412" s="5"/>
      <c r="B412" s="286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6">
      <c r="A413" s="5"/>
      <c r="B413" s="286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6">
      <c r="A414" s="5"/>
      <c r="B414" s="286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6">
      <c r="A415" s="5"/>
      <c r="B415" s="286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6">
      <c r="A416" s="5"/>
      <c r="B416" s="286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6">
      <c r="A417" s="5"/>
      <c r="B417" s="286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6">
      <c r="A418" s="5"/>
      <c r="B418" s="286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6">
      <c r="A419" s="5"/>
      <c r="B419" s="286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6">
      <c r="A420" s="5"/>
      <c r="B420" s="286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6">
      <c r="A421" s="5"/>
      <c r="B421" s="286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6">
      <c r="A422" s="5"/>
      <c r="B422" s="286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6">
      <c r="A423" s="5"/>
      <c r="B423" s="286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6">
      <c r="A424" s="5"/>
      <c r="B424" s="286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6">
      <c r="A425" s="5"/>
      <c r="B425" s="286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6">
      <c r="A426" s="5"/>
      <c r="B426" s="286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6">
      <c r="A427" s="5"/>
      <c r="B427" s="286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6">
      <c r="A428" s="5"/>
      <c r="B428" s="286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6">
      <c r="A429" s="5"/>
      <c r="B429" s="286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6">
      <c r="A430" s="5"/>
      <c r="B430" s="286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6">
      <c r="A431" s="5"/>
      <c r="B431" s="286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6">
      <c r="A432" s="5"/>
      <c r="B432" s="286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6">
      <c r="A433" s="5"/>
      <c r="B433" s="286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6">
      <c r="A434" s="5"/>
      <c r="B434" s="286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6">
      <c r="A435" s="5"/>
      <c r="B435" s="286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6">
      <c r="A436" s="5"/>
      <c r="B436" s="286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6">
      <c r="A437" s="5"/>
      <c r="B437" s="286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6">
      <c r="A438" s="5"/>
      <c r="B438" s="286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6">
      <c r="A439" s="5"/>
      <c r="B439" s="286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6">
      <c r="A440" s="5"/>
      <c r="B440" s="286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6">
      <c r="A441" s="5"/>
      <c r="B441" s="286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6">
      <c r="A442" s="5"/>
      <c r="B442" s="286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6">
      <c r="A443" s="5"/>
      <c r="B443" s="286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6">
      <c r="A444" s="5"/>
      <c r="B444" s="286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6">
      <c r="A445" s="5"/>
      <c r="B445" s="286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6">
      <c r="A446" s="5"/>
      <c r="B446" s="286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6">
      <c r="A447" s="5"/>
      <c r="B447" s="286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6">
      <c r="A448" s="5"/>
      <c r="B448" s="286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6">
      <c r="A449" s="5"/>
      <c r="B449" s="286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6">
      <c r="A450" s="5"/>
      <c r="B450" s="286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6">
      <c r="A451" s="5"/>
      <c r="B451" s="286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6">
      <c r="A452" s="5"/>
      <c r="B452" s="286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6">
      <c r="A453" s="5"/>
      <c r="B453" s="286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6">
      <c r="A454" s="5"/>
      <c r="B454" s="286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6">
      <c r="A455" s="5"/>
      <c r="B455" s="286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6">
      <c r="A456" s="5"/>
      <c r="B456" s="286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6">
      <c r="A457" s="5"/>
      <c r="B457" s="286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6">
      <c r="A458" s="5"/>
      <c r="B458" s="286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6">
      <c r="A459" s="5"/>
      <c r="B459" s="286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6">
      <c r="A460" s="5"/>
      <c r="B460" s="286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6">
      <c r="A461" s="5"/>
      <c r="B461" s="286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6">
      <c r="A462" s="5"/>
      <c r="B462" s="286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6">
      <c r="A463" s="5"/>
      <c r="B463" s="286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6">
      <c r="A464" s="5"/>
      <c r="B464" s="286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6">
      <c r="A465" s="5"/>
      <c r="B465" s="286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6">
      <c r="A466" s="5"/>
      <c r="B466" s="286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6">
      <c r="A467" s="5"/>
      <c r="B467" s="286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6">
      <c r="A468" s="5"/>
      <c r="B468" s="286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6">
      <c r="A469" s="5"/>
      <c r="B469" s="286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6">
      <c r="A470" s="5"/>
      <c r="B470" s="286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6">
      <c r="A471" s="5"/>
      <c r="B471" s="286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6">
      <c r="A472" s="5"/>
      <c r="B472" s="286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6">
      <c r="A473" s="5"/>
      <c r="B473" s="286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6">
      <c r="A474" s="5"/>
      <c r="B474" s="286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6">
      <c r="A475" s="5"/>
      <c r="B475" s="286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6">
      <c r="A476" s="5"/>
      <c r="B476" s="286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6">
      <c r="A477" s="5"/>
      <c r="B477" s="286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6">
      <c r="A478" s="5"/>
      <c r="B478" s="286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6">
      <c r="A479" s="5"/>
      <c r="B479" s="286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6">
      <c r="A480" s="5"/>
      <c r="B480" s="286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6">
      <c r="A481" s="5"/>
      <c r="B481" s="286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6">
      <c r="A482" s="5"/>
      <c r="B482" s="286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6">
      <c r="A483" s="5"/>
      <c r="B483" s="286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6">
      <c r="A484" s="5"/>
      <c r="B484" s="286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6">
      <c r="A485" s="5"/>
      <c r="B485" s="286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6">
      <c r="A486" s="5"/>
      <c r="B486" s="286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6">
      <c r="A487" s="5"/>
      <c r="B487" s="286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6">
      <c r="A488" s="5"/>
      <c r="B488" s="286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6">
      <c r="A489" s="5"/>
      <c r="B489" s="286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6">
      <c r="A490" s="5"/>
      <c r="B490" s="286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6">
      <c r="A491" s="5"/>
      <c r="B491" s="286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6">
      <c r="A492" s="5"/>
      <c r="B492" s="286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6">
      <c r="A493" s="5"/>
      <c r="B493" s="286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6">
      <c r="A494" s="5"/>
      <c r="B494" s="286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6">
      <c r="A495" s="5"/>
      <c r="B495" s="286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6">
      <c r="A496" s="5"/>
      <c r="B496" s="286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6">
      <c r="A497" s="5"/>
      <c r="B497" s="286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6">
      <c r="A498" s="5"/>
      <c r="B498" s="286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6">
      <c r="A499" s="5"/>
      <c r="B499" s="286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6">
      <c r="A500" s="5"/>
      <c r="B500" s="286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6">
      <c r="A501" s="5"/>
      <c r="B501" s="286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6">
      <c r="A502" s="5"/>
      <c r="B502" s="286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6">
      <c r="A503" s="5"/>
      <c r="B503" s="286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6">
      <c r="A504" s="5"/>
      <c r="B504" s="286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6">
      <c r="A505" s="5"/>
      <c r="B505" s="286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6">
      <c r="A506" s="5"/>
      <c r="B506" s="286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6">
      <c r="A507" s="5"/>
      <c r="B507" s="286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6">
      <c r="A508" s="5"/>
      <c r="B508" s="286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6">
      <c r="A509" s="5"/>
      <c r="B509" s="286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6">
      <c r="A510" s="5"/>
      <c r="B510" s="286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6">
      <c r="A511" s="5"/>
      <c r="B511" s="286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6">
      <c r="A512" s="5"/>
      <c r="B512" s="286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6">
      <c r="A513" s="5"/>
      <c r="B513" s="286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6">
      <c r="A514" s="5"/>
      <c r="B514" s="286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6">
      <c r="A515" s="5"/>
      <c r="B515" s="286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6">
      <c r="A516" s="5"/>
      <c r="B516" s="286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6">
      <c r="A517" s="5"/>
      <c r="B517" s="286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6">
      <c r="A518" s="5"/>
      <c r="B518" s="286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6">
      <c r="A519" s="5"/>
      <c r="B519" s="286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6">
      <c r="A520" s="5"/>
      <c r="B520" s="286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6">
      <c r="A521" s="5"/>
      <c r="B521" s="286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6">
      <c r="A522" s="5"/>
      <c r="B522" s="286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6">
      <c r="A523" s="5"/>
      <c r="B523" s="286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6">
      <c r="A524" s="5"/>
      <c r="B524" s="286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6">
      <c r="A525" s="5"/>
      <c r="B525" s="286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6">
      <c r="A526" s="5"/>
      <c r="B526" s="286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6">
      <c r="A527" s="5"/>
      <c r="B527" s="286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6">
      <c r="A528" s="5"/>
      <c r="B528" s="286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6">
      <c r="A529" s="5"/>
      <c r="B529" s="286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6">
      <c r="A530" s="5"/>
      <c r="B530" s="286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6">
      <c r="A531" s="5"/>
      <c r="B531" s="286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6">
      <c r="A532" s="5"/>
      <c r="B532" s="286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6">
      <c r="A533" s="5"/>
      <c r="B533" s="286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6">
      <c r="A534" s="5"/>
      <c r="B534" s="286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6">
      <c r="A535" s="5"/>
      <c r="B535" s="286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6">
      <c r="A536" s="5"/>
      <c r="B536" s="286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6">
      <c r="A537" s="5"/>
      <c r="B537" s="286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6">
      <c r="A538" s="5"/>
      <c r="B538" s="286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6">
      <c r="A539" s="5"/>
      <c r="B539" s="286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6">
      <c r="A540" s="5"/>
      <c r="B540" s="286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6">
      <c r="A541" s="5"/>
      <c r="B541" s="286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6">
      <c r="A542" s="5"/>
      <c r="B542" s="286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6">
      <c r="A543" s="5"/>
      <c r="B543" s="286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6">
      <c r="A544" s="5"/>
      <c r="B544" s="286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6">
      <c r="A545" s="5"/>
      <c r="B545" s="286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6">
      <c r="A546" s="5"/>
      <c r="B546" s="286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6">
      <c r="A547" s="5"/>
      <c r="B547" s="286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6">
      <c r="A548" s="5"/>
      <c r="B548" s="286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6">
      <c r="A549" s="5"/>
      <c r="B549" s="286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6">
      <c r="A550" s="5"/>
      <c r="B550" s="286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6">
      <c r="A551" s="5"/>
      <c r="B551" s="286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6">
      <c r="A552" s="5"/>
      <c r="B552" s="286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6">
      <c r="A553" s="5"/>
      <c r="B553" s="286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6">
      <c r="A554" s="5"/>
      <c r="B554" s="286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6">
      <c r="A555" s="5"/>
      <c r="B555" s="286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6">
      <c r="A556" s="5"/>
      <c r="B556" s="286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6">
      <c r="A557" s="5"/>
      <c r="B557" s="286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6">
      <c r="A558" s="5"/>
      <c r="B558" s="286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6">
      <c r="A559" s="5"/>
      <c r="B559" s="286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6">
      <c r="A560" s="5"/>
      <c r="B560" s="286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6">
      <c r="A561" s="5"/>
      <c r="B561" s="286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6">
      <c r="A562" s="5"/>
      <c r="B562" s="286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6">
      <c r="A563" s="5"/>
      <c r="B563" s="286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6">
      <c r="A564" s="5"/>
      <c r="B564" s="286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6">
      <c r="A565" s="5"/>
      <c r="B565" s="286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6">
      <c r="A566" s="5"/>
      <c r="B566" s="286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6">
      <c r="A567" s="5"/>
      <c r="B567" s="286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6">
      <c r="A568" s="5"/>
      <c r="B568" s="286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6">
      <c r="A569" s="5"/>
      <c r="B569" s="286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6">
      <c r="A570" s="5"/>
      <c r="B570" s="286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6">
      <c r="A571" s="5"/>
      <c r="B571" s="286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6">
      <c r="A572" s="5"/>
      <c r="B572" s="286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6">
      <c r="A573" s="5"/>
      <c r="B573" s="286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6">
      <c r="A574" s="5"/>
      <c r="B574" s="286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6">
      <c r="A575" s="5"/>
      <c r="B575" s="286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6">
      <c r="A576" s="5"/>
      <c r="B576" s="286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6">
      <c r="A577" s="5"/>
      <c r="B577" s="286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6">
      <c r="A578" s="5"/>
      <c r="B578" s="286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6">
      <c r="A579" s="5"/>
      <c r="B579" s="286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6">
      <c r="A580" s="5"/>
      <c r="B580" s="286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6">
      <c r="A581" s="5"/>
      <c r="B581" s="286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6">
      <c r="A582" s="5"/>
      <c r="B582" s="286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6">
      <c r="A583" s="5"/>
      <c r="B583" s="286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6">
      <c r="A584" s="5"/>
      <c r="B584" s="286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6">
      <c r="A585" s="5"/>
      <c r="B585" s="286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6">
      <c r="A586" s="5"/>
      <c r="B586" s="286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6">
      <c r="A587" s="5"/>
      <c r="B587" s="286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6">
      <c r="A588" s="5"/>
      <c r="B588" s="286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6">
      <c r="A589" s="5"/>
      <c r="B589" s="286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6">
      <c r="A590" s="5"/>
      <c r="B590" s="286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6">
      <c r="A591" s="5"/>
      <c r="B591" s="286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6">
      <c r="A592" s="5"/>
      <c r="B592" s="286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6">
      <c r="A593" s="5"/>
      <c r="B593" s="286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6">
      <c r="A594" s="5"/>
      <c r="B594" s="286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6">
      <c r="A595" s="5"/>
      <c r="B595" s="286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6">
      <c r="A596" s="5"/>
      <c r="B596" s="286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6">
      <c r="A597" s="5"/>
      <c r="B597" s="286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6">
      <c r="A598" s="5"/>
      <c r="B598" s="286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6">
      <c r="A599" s="5"/>
      <c r="B599" s="286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6">
      <c r="A600" s="5"/>
      <c r="B600" s="286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6">
      <c r="A601" s="5"/>
      <c r="B601" s="286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6">
      <c r="A602" s="5"/>
      <c r="B602" s="286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6">
      <c r="A603" s="5"/>
      <c r="B603" s="286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6">
      <c r="A604" s="5"/>
      <c r="B604" s="286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6">
      <c r="A605" s="5"/>
      <c r="B605" s="286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6">
      <c r="A606" s="5"/>
      <c r="B606" s="286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6">
      <c r="A607" s="5"/>
      <c r="B607" s="286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6">
      <c r="A608" s="5"/>
      <c r="B608" s="286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6">
      <c r="A609" s="5"/>
      <c r="B609" s="286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6">
      <c r="A610" s="5"/>
      <c r="B610" s="286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6">
      <c r="A611" s="5"/>
      <c r="B611" s="286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6">
      <c r="A612" s="5"/>
      <c r="B612" s="286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6">
      <c r="A613" s="5"/>
      <c r="B613" s="286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6">
      <c r="A614" s="5"/>
      <c r="B614" s="286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6">
      <c r="A615" s="5"/>
      <c r="B615" s="286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6">
      <c r="A616" s="5"/>
      <c r="B616" s="286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6">
      <c r="A617" s="5"/>
      <c r="B617" s="286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6">
      <c r="A618" s="5"/>
      <c r="B618" s="286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6">
      <c r="A619" s="5"/>
      <c r="B619" s="286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6">
      <c r="A620" s="5"/>
      <c r="B620" s="286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6">
      <c r="A621" s="5"/>
      <c r="B621" s="286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6">
      <c r="A622" s="5"/>
      <c r="B622" s="286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6">
      <c r="A623" s="5"/>
      <c r="B623" s="286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6">
      <c r="A624" s="5"/>
      <c r="B624" s="286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6">
      <c r="A625" s="5"/>
      <c r="B625" s="286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6">
      <c r="A626" s="5"/>
      <c r="B626" s="286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6">
      <c r="A627" s="5"/>
      <c r="B627" s="286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6">
      <c r="A628" s="5"/>
      <c r="B628" s="286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6">
      <c r="A629" s="5"/>
      <c r="B629" s="286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6">
      <c r="A630" s="5"/>
      <c r="B630" s="286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6">
      <c r="A631" s="5"/>
      <c r="B631" s="286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6">
      <c r="A632" s="5"/>
      <c r="B632" s="286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6">
      <c r="A633" s="5"/>
      <c r="B633" s="286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6">
      <c r="A634" s="5"/>
      <c r="B634" s="286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6">
      <c r="A635" s="5"/>
      <c r="B635" s="286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6">
      <c r="A636" s="5"/>
      <c r="B636" s="286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6">
      <c r="A637" s="5"/>
      <c r="B637" s="286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6">
      <c r="A638" s="5"/>
      <c r="B638" s="286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6">
      <c r="A639" s="5"/>
      <c r="B639" s="286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6">
      <c r="A640" s="5"/>
      <c r="B640" s="286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6">
      <c r="A641" s="5"/>
      <c r="B641" s="286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6">
      <c r="A642" s="5"/>
      <c r="B642" s="286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6">
      <c r="A643" s="5"/>
      <c r="B643" s="286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6">
      <c r="A644" s="5"/>
      <c r="B644" s="286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6">
      <c r="A645" s="5"/>
      <c r="B645" s="286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6">
      <c r="A646" s="5"/>
      <c r="B646" s="286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6">
      <c r="A647" s="5"/>
      <c r="B647" s="286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6">
      <c r="A648" s="5"/>
      <c r="B648" s="286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6">
      <c r="A649" s="5"/>
      <c r="B649" s="286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6">
      <c r="A650" s="5"/>
      <c r="B650" s="286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6">
      <c r="A651" s="5"/>
      <c r="B651" s="286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6">
      <c r="A652" s="5"/>
      <c r="B652" s="286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6">
      <c r="A653" s="5"/>
      <c r="B653" s="286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6">
      <c r="A654" s="5"/>
      <c r="B654" s="286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6">
      <c r="A655" s="5"/>
      <c r="B655" s="286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6">
      <c r="A656" s="5"/>
      <c r="B656" s="286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6">
      <c r="A657" s="5"/>
      <c r="B657" s="286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6">
      <c r="A658" s="5"/>
      <c r="B658" s="286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6">
      <c r="A659" s="5"/>
      <c r="B659" s="286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6">
      <c r="A660" s="5"/>
      <c r="B660" s="286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6">
      <c r="A661" s="5"/>
      <c r="B661" s="286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6">
      <c r="A662" s="5"/>
      <c r="B662" s="286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6">
      <c r="A663" s="5"/>
      <c r="B663" s="286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6">
      <c r="A664" s="5"/>
      <c r="B664" s="286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6">
      <c r="A665" s="5"/>
      <c r="B665" s="286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6">
      <c r="A666" s="5"/>
      <c r="B666" s="286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6">
      <c r="A667" s="5"/>
      <c r="B667" s="286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6">
      <c r="A668" s="5"/>
      <c r="B668" s="286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6">
      <c r="A669" s="5"/>
      <c r="B669" s="286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6">
      <c r="A670" s="5"/>
      <c r="B670" s="286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6">
      <c r="A671" s="5"/>
      <c r="B671" s="286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6">
      <c r="A672" s="5"/>
      <c r="B672" s="286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6">
      <c r="A673" s="5"/>
      <c r="B673" s="286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6">
      <c r="A674" s="5"/>
      <c r="B674" s="286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6">
      <c r="A675" s="5"/>
      <c r="B675" s="286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6">
      <c r="A676" s="5"/>
      <c r="B676" s="286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6">
      <c r="A677" s="5"/>
      <c r="B677" s="286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6">
      <c r="A678" s="5"/>
      <c r="B678" s="286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6">
      <c r="A679" s="5"/>
      <c r="B679" s="286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6">
      <c r="A680" s="5"/>
      <c r="B680" s="286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6">
      <c r="A681" s="5"/>
      <c r="B681" s="286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6">
      <c r="A682" s="5"/>
      <c r="B682" s="286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6">
      <c r="A683" s="5"/>
      <c r="B683" s="286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6">
      <c r="A684" s="5"/>
      <c r="B684" s="286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6">
      <c r="A685" s="5"/>
      <c r="B685" s="286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6">
      <c r="A686" s="5"/>
      <c r="B686" s="286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6">
      <c r="A687" s="5"/>
      <c r="B687" s="286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6">
      <c r="A688" s="5"/>
      <c r="B688" s="286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6">
      <c r="A689" s="5"/>
      <c r="B689" s="286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6">
      <c r="A690" s="5"/>
      <c r="B690" s="286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6">
      <c r="A691" s="5"/>
      <c r="B691" s="286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6">
      <c r="A692" s="5"/>
      <c r="B692" s="286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6">
      <c r="A693" s="5"/>
      <c r="B693" s="286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6">
      <c r="A694" s="5"/>
      <c r="B694" s="286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6">
      <c r="A695" s="5"/>
      <c r="B695" s="286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6">
      <c r="A696" s="5"/>
      <c r="B696" s="286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6">
      <c r="A697" s="5"/>
      <c r="B697" s="286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6">
      <c r="A698" s="5"/>
      <c r="B698" s="286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6">
      <c r="A699" s="5"/>
      <c r="B699" s="286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6">
      <c r="A700" s="5"/>
      <c r="B700" s="286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6">
      <c r="A701" s="5"/>
      <c r="B701" s="286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6">
      <c r="A702" s="5"/>
      <c r="B702" s="286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6">
      <c r="A703" s="5"/>
      <c r="B703" s="286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6">
      <c r="A704" s="5"/>
      <c r="B704" s="286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6">
      <c r="A705" s="5"/>
      <c r="B705" s="286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6">
      <c r="A706" s="5"/>
      <c r="B706" s="286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6">
      <c r="A707" s="5"/>
      <c r="B707" s="286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6">
      <c r="A708" s="5"/>
      <c r="B708" s="286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6">
      <c r="A709" s="5"/>
      <c r="B709" s="286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6">
      <c r="A710" s="5"/>
      <c r="B710" s="286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6">
      <c r="A711" s="5"/>
      <c r="B711" s="286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6">
      <c r="A712" s="5"/>
      <c r="B712" s="286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6">
      <c r="A713" s="5"/>
      <c r="B713" s="286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6">
      <c r="A714" s="5"/>
      <c r="B714" s="286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6">
      <c r="A715" s="5"/>
      <c r="B715" s="286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6">
      <c r="A716" s="5"/>
      <c r="B716" s="286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6">
      <c r="A717" s="5"/>
      <c r="B717" s="286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6">
      <c r="A718" s="5"/>
      <c r="B718" s="286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6">
      <c r="A719" s="5"/>
      <c r="B719" s="286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6">
      <c r="A720" s="5"/>
      <c r="B720" s="286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6">
      <c r="A721" s="5"/>
      <c r="B721" s="286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6">
      <c r="A722" s="5"/>
      <c r="B722" s="286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6">
      <c r="A723" s="5"/>
      <c r="B723" s="286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6">
      <c r="A724" s="5"/>
      <c r="B724" s="286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6">
      <c r="A725" s="5"/>
      <c r="B725" s="286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6">
      <c r="A726" s="5"/>
      <c r="B726" s="286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6">
      <c r="A727" s="5"/>
      <c r="B727" s="286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6">
      <c r="A728" s="5"/>
      <c r="B728" s="286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6">
      <c r="A729" s="5"/>
      <c r="B729" s="286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6">
      <c r="A730" s="5"/>
      <c r="B730" s="286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6">
      <c r="A731" s="5"/>
      <c r="B731" s="286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6">
      <c r="A732" s="5"/>
      <c r="B732" s="286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6">
      <c r="A733" s="5"/>
      <c r="B733" s="286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6">
      <c r="A734" s="5"/>
      <c r="B734" s="286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6">
      <c r="A735" s="5"/>
      <c r="B735" s="286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6">
      <c r="A736" s="5"/>
      <c r="B736" s="286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6">
      <c r="A737" s="5"/>
      <c r="B737" s="286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6">
      <c r="A738" s="5"/>
      <c r="B738" s="286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6">
      <c r="A739" s="5"/>
      <c r="B739" s="286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6">
      <c r="A740" s="5"/>
      <c r="B740" s="286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6">
      <c r="A741" s="5"/>
      <c r="B741" s="286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6">
      <c r="A742" s="5"/>
      <c r="B742" s="286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6">
      <c r="A743" s="5"/>
      <c r="B743" s="286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6">
      <c r="A744" s="5"/>
      <c r="B744" s="286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6">
      <c r="A745" s="5"/>
      <c r="B745" s="286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6">
      <c r="A746" s="5"/>
      <c r="B746" s="286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6">
      <c r="A747" s="5"/>
      <c r="B747" s="286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6">
      <c r="A748" s="5"/>
      <c r="B748" s="286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6">
      <c r="A749" s="5"/>
      <c r="B749" s="286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6">
      <c r="A750" s="5"/>
      <c r="B750" s="286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6">
      <c r="A751" s="5"/>
      <c r="B751" s="286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6">
      <c r="A752" s="5"/>
      <c r="B752" s="286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6">
      <c r="A753" s="5"/>
      <c r="B753" s="286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6">
      <c r="A754" s="5"/>
      <c r="B754" s="286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6">
      <c r="A755" s="5"/>
      <c r="B755" s="286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6">
      <c r="A756" s="5"/>
      <c r="B756" s="286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6">
      <c r="A757" s="5"/>
      <c r="B757" s="286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6">
      <c r="A758" s="5"/>
      <c r="B758" s="286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6">
      <c r="A759" s="5"/>
      <c r="B759" s="286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6">
      <c r="A760" s="5"/>
      <c r="B760" s="286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6">
      <c r="A761" s="5"/>
      <c r="B761" s="286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6">
      <c r="A762" s="5"/>
      <c r="B762" s="286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6">
      <c r="A763" s="5"/>
      <c r="B763" s="286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6">
      <c r="A764" s="5"/>
      <c r="B764" s="286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6">
      <c r="A765" s="5"/>
      <c r="B765" s="286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6">
      <c r="A766" s="5"/>
      <c r="B766" s="286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6">
      <c r="A767" s="5"/>
      <c r="B767" s="286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6">
      <c r="A768" s="5"/>
      <c r="B768" s="286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6">
      <c r="A769" s="5"/>
      <c r="B769" s="286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6">
      <c r="A770" s="5"/>
      <c r="B770" s="286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6">
      <c r="A771" s="5"/>
      <c r="B771" s="286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6">
      <c r="A772" s="5"/>
      <c r="B772" s="286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6">
      <c r="A773" s="5"/>
      <c r="B773" s="286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6">
      <c r="A774" s="5"/>
      <c r="B774" s="286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6">
      <c r="A775" s="5"/>
      <c r="B775" s="286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6">
      <c r="A776" s="5"/>
      <c r="B776" s="286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6">
      <c r="A777" s="5"/>
      <c r="B777" s="286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6">
      <c r="A778" s="5"/>
      <c r="B778" s="286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6">
      <c r="A779" s="5"/>
      <c r="B779" s="286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6">
      <c r="A780" s="5"/>
      <c r="B780" s="286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6">
      <c r="A781" s="5"/>
      <c r="B781" s="286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6">
      <c r="A782" s="5"/>
      <c r="B782" s="286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6">
      <c r="A783" s="5"/>
      <c r="B783" s="286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6">
      <c r="A784" s="5"/>
      <c r="B784" s="286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6">
      <c r="A785" s="5"/>
      <c r="B785" s="286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6">
      <c r="A786" s="5"/>
      <c r="B786" s="286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6">
      <c r="A787" s="5"/>
      <c r="B787" s="286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6">
      <c r="A788" s="5"/>
      <c r="B788" s="286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6">
      <c r="A789" s="5"/>
      <c r="B789" s="286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6">
      <c r="A790" s="5"/>
      <c r="B790" s="286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6">
      <c r="A791" s="5"/>
      <c r="B791" s="286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6">
      <c r="A792" s="5"/>
      <c r="B792" s="286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6">
      <c r="A793" s="5"/>
      <c r="B793" s="286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6">
      <c r="A794" s="5"/>
      <c r="B794" s="286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6">
      <c r="A795" s="5"/>
      <c r="B795" s="286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6">
      <c r="A796" s="5"/>
      <c r="B796" s="286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6">
      <c r="A797" s="5"/>
      <c r="B797" s="286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6">
      <c r="A798" s="5"/>
      <c r="B798" s="286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6">
      <c r="A799" s="5"/>
      <c r="B799" s="286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6">
      <c r="A800" s="5"/>
      <c r="B800" s="286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6">
      <c r="A801" s="5"/>
      <c r="B801" s="286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6">
      <c r="A802" s="5"/>
      <c r="B802" s="286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6">
      <c r="A803" s="5"/>
      <c r="B803" s="286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6">
      <c r="A804" s="5"/>
      <c r="B804" s="286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6">
      <c r="A805" s="5"/>
      <c r="B805" s="286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6">
      <c r="A806" s="5"/>
      <c r="B806" s="286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6">
      <c r="A807" s="5"/>
      <c r="B807" s="286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6">
      <c r="A808" s="5"/>
      <c r="B808" s="286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6">
      <c r="A809" s="5"/>
      <c r="B809" s="286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6">
      <c r="A810" s="5"/>
      <c r="B810" s="286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6">
      <c r="A811" s="5"/>
      <c r="B811" s="286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6">
      <c r="A812" s="5"/>
      <c r="B812" s="286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6">
      <c r="A813" s="5"/>
      <c r="B813" s="286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6">
      <c r="A814" s="5"/>
      <c r="B814" s="286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6">
      <c r="A815" s="5"/>
      <c r="B815" s="286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6">
      <c r="A816" s="5"/>
      <c r="B816" s="286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6">
      <c r="A817" s="5"/>
      <c r="B817" s="286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6">
      <c r="A818" s="5"/>
      <c r="B818" s="286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6">
      <c r="A819" s="5"/>
      <c r="B819" s="286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6">
      <c r="A820" s="5"/>
      <c r="B820" s="286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6">
      <c r="A821" s="5"/>
      <c r="B821" s="286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6">
      <c r="A822" s="5"/>
      <c r="B822" s="286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6">
      <c r="A823" s="5"/>
      <c r="B823" s="286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6">
      <c r="A824" s="5"/>
      <c r="B824" s="286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6">
      <c r="A825" s="5"/>
      <c r="B825" s="286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6">
      <c r="A826" s="5"/>
      <c r="B826" s="286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6">
      <c r="A827" s="5"/>
      <c r="B827" s="286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6">
      <c r="A828" s="5"/>
      <c r="B828" s="286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6">
      <c r="A829" s="5"/>
      <c r="B829" s="286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6">
      <c r="A830" s="5"/>
      <c r="B830" s="286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6">
      <c r="A831" s="5"/>
      <c r="B831" s="286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6">
      <c r="A832" s="5"/>
      <c r="B832" s="286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6">
      <c r="A833" s="5"/>
      <c r="B833" s="286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6">
      <c r="A834" s="5"/>
      <c r="B834" s="286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6">
      <c r="A835" s="5"/>
      <c r="B835" s="286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6">
      <c r="A836" s="5"/>
      <c r="B836" s="286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6">
      <c r="A837" s="5"/>
      <c r="B837" s="286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6">
      <c r="A838" s="5"/>
      <c r="B838" s="286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6">
      <c r="A839" s="5"/>
      <c r="B839" s="286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6">
      <c r="A840" s="5"/>
      <c r="B840" s="286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6">
      <c r="A841" s="5"/>
      <c r="B841" s="286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6">
      <c r="A842" s="5"/>
      <c r="B842" s="286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6">
      <c r="A843" s="5"/>
      <c r="B843" s="286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6">
      <c r="A844" s="5"/>
      <c r="B844" s="286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6">
      <c r="A845" s="5"/>
      <c r="B845" s="286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6">
      <c r="A846" s="5"/>
      <c r="B846" s="286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6">
      <c r="A847" s="5"/>
      <c r="B847" s="286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6">
      <c r="A848" s="5"/>
      <c r="B848" s="286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6">
      <c r="A849" s="5"/>
      <c r="B849" s="286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6">
      <c r="A850" s="5"/>
      <c r="B850" s="286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6">
      <c r="A851" s="5"/>
      <c r="B851" s="286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6">
      <c r="A852" s="5"/>
      <c r="B852" s="286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6">
      <c r="A853" s="5"/>
      <c r="B853" s="286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6">
      <c r="A854" s="5"/>
      <c r="B854" s="286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6">
      <c r="A855" s="5"/>
      <c r="B855" s="286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6">
      <c r="A856" s="5"/>
      <c r="B856" s="286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6">
      <c r="A857" s="5"/>
      <c r="B857" s="286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6">
      <c r="A858" s="5"/>
      <c r="B858" s="286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6">
      <c r="A859" s="5"/>
      <c r="B859" s="286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6">
      <c r="A860" s="5"/>
      <c r="B860" s="286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6">
      <c r="A861" s="5"/>
      <c r="B861" s="286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6">
      <c r="A862" s="5"/>
      <c r="B862" s="286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6">
      <c r="A863" s="5"/>
      <c r="B863" s="286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6">
      <c r="A864" s="5"/>
      <c r="B864" s="286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6">
      <c r="A865" s="5"/>
      <c r="B865" s="286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6">
      <c r="A866" s="5"/>
      <c r="B866" s="286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6">
      <c r="A867" s="5"/>
      <c r="B867" s="286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6">
      <c r="A868" s="5"/>
      <c r="B868" s="286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6">
      <c r="A869" s="5"/>
      <c r="B869" s="286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6">
      <c r="A870" s="5"/>
      <c r="B870" s="286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6">
      <c r="A871" s="5"/>
      <c r="B871" s="286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6">
      <c r="A872" s="5"/>
      <c r="B872" s="286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6">
      <c r="A873" s="5"/>
      <c r="B873" s="286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6">
      <c r="A874" s="5"/>
      <c r="B874" s="286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6">
      <c r="A875" s="5"/>
      <c r="B875" s="286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6">
      <c r="A876" s="5"/>
      <c r="B876" s="286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6">
      <c r="A877" s="5"/>
      <c r="B877" s="286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6">
      <c r="A878" s="5"/>
      <c r="B878" s="286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6">
      <c r="A879" s="5"/>
      <c r="B879" s="286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6">
      <c r="A880" s="5"/>
      <c r="B880" s="286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6">
      <c r="A881" s="5"/>
      <c r="B881" s="286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6">
      <c r="A882" s="5"/>
      <c r="B882" s="286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6">
      <c r="A883" s="5"/>
      <c r="B883" s="286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6">
      <c r="A884" s="5"/>
      <c r="B884" s="286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6">
      <c r="A885" s="5"/>
      <c r="B885" s="286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6">
      <c r="A886" s="5"/>
      <c r="B886" s="286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6">
      <c r="A887" s="5"/>
      <c r="B887" s="286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6">
      <c r="A888" s="5"/>
      <c r="B888" s="286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6">
      <c r="A889" s="5"/>
      <c r="B889" s="286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6">
      <c r="A890" s="5"/>
      <c r="B890" s="286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6">
      <c r="A891" s="5"/>
      <c r="B891" s="286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6">
      <c r="A892" s="5"/>
      <c r="B892" s="286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6">
      <c r="A893" s="5"/>
      <c r="B893" s="286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6">
      <c r="A894" s="5"/>
      <c r="B894" s="286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6">
      <c r="A895" s="5"/>
      <c r="B895" s="286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6">
      <c r="A896" s="5"/>
      <c r="B896" s="286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6">
      <c r="A897" s="5"/>
      <c r="B897" s="286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6">
      <c r="A898" s="5"/>
      <c r="B898" s="286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6">
      <c r="A899" s="5"/>
      <c r="B899" s="286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6">
      <c r="A900" s="5"/>
      <c r="B900" s="286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6">
      <c r="A901" s="5"/>
      <c r="B901" s="286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6">
      <c r="A902" s="5"/>
      <c r="B902" s="286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6">
      <c r="A903" s="5"/>
      <c r="B903" s="286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6">
      <c r="A904" s="5"/>
      <c r="B904" s="286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6">
      <c r="A905" s="5"/>
      <c r="B905" s="286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6">
      <c r="A906" s="5"/>
      <c r="B906" s="286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6">
      <c r="A907" s="5"/>
      <c r="B907" s="286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6">
      <c r="A908" s="5"/>
      <c r="B908" s="286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6">
      <c r="A909" s="5"/>
      <c r="B909" s="286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6">
      <c r="A910" s="5"/>
      <c r="B910" s="286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6">
      <c r="A911" s="5"/>
      <c r="B911" s="286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6">
      <c r="A912" s="5"/>
      <c r="B912" s="286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6">
      <c r="A913" s="5"/>
      <c r="B913" s="286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6">
      <c r="A914" s="5"/>
      <c r="B914" s="286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6">
      <c r="A915" s="5"/>
      <c r="B915" s="286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6">
      <c r="A916" s="5"/>
      <c r="B916" s="286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6">
      <c r="A917" s="5"/>
      <c r="B917" s="286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6">
      <c r="A918" s="5"/>
      <c r="B918" s="286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6">
      <c r="A919" s="5"/>
      <c r="B919" s="286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6">
      <c r="A920" s="5"/>
      <c r="B920" s="286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6">
      <c r="A921" s="5"/>
      <c r="B921" s="286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6">
      <c r="A922" s="5"/>
      <c r="B922" s="286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6">
      <c r="A923" s="5"/>
      <c r="B923" s="286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6">
      <c r="A924" s="5"/>
      <c r="B924" s="286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6">
      <c r="A925" s="5"/>
      <c r="B925" s="286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6">
      <c r="A926" s="5"/>
      <c r="B926" s="286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6">
      <c r="A927" s="5"/>
      <c r="B927" s="286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6">
      <c r="A928" s="5"/>
      <c r="B928" s="286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6">
      <c r="A929" s="5"/>
      <c r="B929" s="286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6">
      <c r="A930" s="5"/>
      <c r="B930" s="286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6">
      <c r="A931" s="5"/>
      <c r="B931" s="286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6">
      <c r="A932" s="5"/>
      <c r="B932" s="286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6">
      <c r="A933" s="5"/>
      <c r="B933" s="286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6">
      <c r="A934" s="5"/>
      <c r="B934" s="286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6">
      <c r="A935" s="5"/>
      <c r="B935" s="286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6">
      <c r="A936" s="5"/>
      <c r="B936" s="286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6">
      <c r="A937" s="5"/>
      <c r="B937" s="286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6">
      <c r="A938" s="5"/>
      <c r="B938" s="286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6">
      <c r="A939" s="5"/>
      <c r="B939" s="286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6">
      <c r="A940" s="5"/>
      <c r="B940" s="286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6">
      <c r="A941" s="5"/>
      <c r="B941" s="286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6">
      <c r="A942" s="5"/>
      <c r="B942" s="286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6">
      <c r="A943" s="5"/>
      <c r="B943" s="286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6">
      <c r="A944" s="5"/>
      <c r="B944" s="286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6">
      <c r="A945" s="5"/>
      <c r="B945" s="286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6">
      <c r="A946" s="5"/>
      <c r="B946" s="286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6">
      <c r="A947" s="5"/>
      <c r="B947" s="286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6">
      <c r="A948" s="5"/>
      <c r="B948" s="286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6">
      <c r="A949" s="5"/>
      <c r="B949" s="286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6">
      <c r="A950" s="5"/>
      <c r="B950" s="286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6">
      <c r="A951" s="5"/>
      <c r="B951" s="286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6">
      <c r="A952" s="5"/>
      <c r="B952" s="286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6">
      <c r="A953" s="5"/>
      <c r="B953" s="286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6">
      <c r="A954" s="5"/>
      <c r="B954" s="286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6">
      <c r="A955" s="5"/>
      <c r="B955" s="286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6">
      <c r="A956" s="5"/>
      <c r="B956" s="286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6">
      <c r="A957" s="5"/>
      <c r="B957" s="286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6">
      <c r="A958" s="5"/>
      <c r="B958" s="286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6">
      <c r="A959" s="5"/>
      <c r="B959" s="286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6">
      <c r="A960" s="5"/>
      <c r="B960" s="286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6">
      <c r="A961" s="5"/>
      <c r="B961" s="286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6">
      <c r="A962" s="5"/>
      <c r="B962" s="286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6">
      <c r="A963" s="5"/>
      <c r="B963" s="286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6">
      <c r="A964" s="5"/>
      <c r="B964" s="286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6">
      <c r="A965" s="5"/>
      <c r="B965" s="286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6">
      <c r="A966" s="5"/>
      <c r="B966" s="286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6">
      <c r="A967" s="5"/>
      <c r="B967" s="286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6">
      <c r="A968" s="5"/>
      <c r="B968" s="286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6">
      <c r="A969" s="5"/>
      <c r="B969" s="286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6">
      <c r="A970" s="5"/>
      <c r="B970" s="286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6">
      <c r="A971" s="5"/>
      <c r="B971" s="286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6">
      <c r="A972" s="5"/>
      <c r="B972" s="286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6">
      <c r="A973" s="5"/>
      <c r="B973" s="286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6">
      <c r="A974" s="5"/>
      <c r="B974" s="286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6">
      <c r="A975" s="5"/>
      <c r="B975" s="286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6">
      <c r="A976" s="5"/>
      <c r="B976" s="286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6">
      <c r="A977" s="5"/>
      <c r="B977" s="286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6">
      <c r="A978" s="5"/>
      <c r="B978" s="286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6">
      <c r="A979" s="5"/>
      <c r="B979" s="286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6">
      <c r="A980" s="5"/>
      <c r="B980" s="286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6">
      <c r="A981" s="5"/>
      <c r="B981" s="286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6">
      <c r="A982" s="5"/>
      <c r="B982" s="286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6">
      <c r="A983" s="5"/>
      <c r="B983" s="286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6">
      <c r="A984" s="5"/>
      <c r="B984" s="286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6">
      <c r="A985" s="5"/>
      <c r="B985" s="286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6">
      <c r="A986" s="5"/>
      <c r="B986" s="286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6">
      <c r="A987" s="5"/>
      <c r="B987" s="286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6">
      <c r="A988" s="5"/>
      <c r="B988" s="286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6">
      <c r="A989" s="5"/>
      <c r="B989" s="286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6">
      <c r="A990" s="5"/>
      <c r="B990" s="286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6">
      <c r="A991" s="5"/>
      <c r="B991" s="286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6">
      <c r="A992" s="5"/>
      <c r="B992" s="286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6">
      <c r="A993" s="5"/>
      <c r="B993" s="286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6">
      <c r="A994" s="5"/>
      <c r="B994" s="286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6">
      <c r="A995" s="5"/>
      <c r="B995" s="286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6">
      <c r="A996" s="5"/>
      <c r="B996" s="286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6">
      <c r="A997" s="5"/>
      <c r="B997" s="286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6">
      <c r="A998" s="5"/>
      <c r="B998" s="286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6">
      <c r="A999" s="5"/>
      <c r="B999" s="286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6">
      <c r="A1000" s="5"/>
      <c r="B1000" s="286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27">
    <mergeCell ref="A1:D1"/>
    <mergeCell ref="A3:D3"/>
    <mergeCell ref="A4:D4"/>
    <mergeCell ref="A5:D5"/>
    <mergeCell ref="A8:A10"/>
    <mergeCell ref="B8:B10"/>
    <mergeCell ref="C8:E8"/>
    <mergeCell ref="B35:I35"/>
    <mergeCell ref="F8:I8"/>
    <mergeCell ref="C9:C10"/>
    <mergeCell ref="D9:D10"/>
    <mergeCell ref="E9:E10"/>
    <mergeCell ref="F9:F10"/>
    <mergeCell ref="G9:H9"/>
    <mergeCell ref="I9:I10"/>
    <mergeCell ref="A29:I29"/>
    <mergeCell ref="B31:F31"/>
    <mergeCell ref="B32:F32"/>
    <mergeCell ref="B33:F33"/>
    <mergeCell ref="B34:I34"/>
    <mergeCell ref="B42:I42"/>
    <mergeCell ref="B36:I36"/>
    <mergeCell ref="B37:I37"/>
    <mergeCell ref="B38:I38"/>
    <mergeCell ref="B39:I39"/>
    <mergeCell ref="B40:I40"/>
    <mergeCell ref="B41:I41"/>
  </mergeCells>
  <dataValidations count="1">
    <dataValidation type="decimal" allowBlank="1" showInputMessage="1" showErrorMessage="1" prompt="Невалиден формат - Стойността в клетката може да съдържа само положително число._x000a__x000a_За да коригирате натиснете Retry. За да се откажете натиснете Cancel." sqref="C13:H17 C20:H26" xr:uid="{4F76CF24-E6CD-4C4B-862D-6A7D444BD5B9}">
      <formula1>0</formula1>
      <formula2>9999999999999990</formula2>
    </dataValidation>
  </dataValidations>
  <printOptions horizontalCentered="1" verticalCentered="1"/>
  <pageMargins left="0.74803149606299213" right="0.74803149606299213" top="0.74803149606299213" bottom="0.47244094488188981" header="0" footer="0"/>
  <pageSetup paperSize="9" scale="7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7221E-A546-4861-A2C4-111B999E6593}">
  <sheetPr>
    <pageSetUpPr fitToPage="1"/>
  </sheetPr>
  <dimension ref="A1:Z1000"/>
  <sheetViews>
    <sheetView view="pageBreakPreview" zoomScale="60" zoomScaleNormal="100" workbookViewId="0">
      <selection activeCell="I17" sqref="I13:I17"/>
    </sheetView>
  </sheetViews>
  <sheetFormatPr defaultColWidth="14.44140625" defaultRowHeight="15" customHeight="1"/>
  <cols>
    <col min="1" max="1" width="51.77734375" customWidth="1"/>
    <col min="2" max="2" width="10.77734375" customWidth="1"/>
    <col min="3" max="7" width="13.77734375" customWidth="1"/>
    <col min="8" max="9" width="14.77734375" customWidth="1"/>
    <col min="10" max="20" width="10.77734375" customWidth="1"/>
    <col min="21" max="21" width="13.44140625" customWidth="1"/>
    <col min="22" max="26" width="10.77734375" customWidth="1"/>
  </cols>
  <sheetData>
    <row r="1" spans="1:26" ht="15.6">
      <c r="A1" s="456" t="s">
        <v>828</v>
      </c>
      <c r="B1" s="455"/>
      <c r="C1" s="455"/>
      <c r="D1" s="455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23"/>
      <c r="T1" s="19"/>
      <c r="U1" s="19"/>
      <c r="V1" s="19"/>
      <c r="W1" s="5"/>
      <c r="X1" s="5"/>
      <c r="Y1" s="5"/>
      <c r="Z1" s="5"/>
    </row>
    <row r="2" spans="1:26" ht="15.6">
      <c r="A2" s="384"/>
      <c r="B2" s="17"/>
      <c r="C2" s="17"/>
      <c r="D2" s="17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3"/>
      <c r="T2" s="19"/>
      <c r="U2" s="19"/>
      <c r="V2" s="19"/>
      <c r="W2" s="5"/>
      <c r="X2" s="5"/>
      <c r="Y2" s="5"/>
      <c r="Z2" s="5"/>
    </row>
    <row r="3" spans="1:26" ht="15.6">
      <c r="A3" s="458" t="str">
        <f>CONCATENATE("на ",UPPER(pdeName))</f>
        <v>на ЕЙЧ АР КЕПИТЪЛ АД</v>
      </c>
      <c r="B3" s="455"/>
      <c r="C3" s="455"/>
      <c r="D3" s="455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5"/>
      <c r="U3" s="5"/>
      <c r="V3" s="19"/>
      <c r="W3" s="5"/>
      <c r="X3" s="5"/>
      <c r="Y3" s="5"/>
      <c r="Z3" s="5"/>
    </row>
    <row r="4" spans="1:26" ht="15.6">
      <c r="A4" s="458" t="str">
        <f>CONCATENATE("ЕИК по БУЛСТАТ: ", pdeBulstat)</f>
        <v>ЕИК по БУЛСТАТ: 204654533</v>
      </c>
      <c r="B4" s="455"/>
      <c r="C4" s="455"/>
      <c r="D4" s="455"/>
      <c r="E4" s="17"/>
      <c r="F4" s="17"/>
      <c r="G4" s="124"/>
      <c r="H4" s="125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5"/>
      <c r="U4" s="5"/>
      <c r="V4" s="19"/>
      <c r="W4" s="5"/>
      <c r="X4" s="5"/>
      <c r="Y4" s="5"/>
      <c r="Z4" s="5"/>
    </row>
    <row r="5" spans="1:26" ht="15.6">
      <c r="A5" s="458" t="str">
        <f>CONCATENATE("към ",TEXT(endDate,"dd.mm.yyyy")," г.")</f>
        <v>към 31.12.2025 г.</v>
      </c>
      <c r="B5" s="455"/>
      <c r="C5" s="455"/>
      <c r="D5" s="455"/>
      <c r="E5" s="127"/>
      <c r="F5" s="127"/>
      <c r="G5" s="124"/>
      <c r="H5" s="23"/>
      <c r="I5" s="127"/>
      <c r="J5" s="127"/>
      <c r="K5" s="127"/>
      <c r="L5" s="127"/>
      <c r="M5" s="127"/>
      <c r="N5" s="127"/>
      <c r="O5" s="127"/>
      <c r="P5" s="127"/>
      <c r="Q5" s="127"/>
      <c r="R5" s="23"/>
      <c r="S5" s="17"/>
      <c r="T5" s="5"/>
      <c r="U5" s="5"/>
      <c r="V5" s="127"/>
      <c r="W5" s="5"/>
      <c r="X5" s="5"/>
      <c r="Y5" s="5"/>
      <c r="Z5" s="5"/>
    </row>
    <row r="6" spans="1:26" ht="15.6">
      <c r="A6" s="5"/>
      <c r="B6" s="286"/>
      <c r="C6" s="5"/>
      <c r="D6" s="5"/>
      <c r="E6" s="5"/>
      <c r="F6" s="5"/>
      <c r="G6" s="124"/>
      <c r="H6" s="126" t="s">
        <v>1012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6.2" thickBot="1">
      <c r="A7" s="5"/>
      <c r="B7" s="286"/>
      <c r="C7" s="5"/>
      <c r="D7" s="5"/>
      <c r="E7" s="5"/>
      <c r="F7" s="5"/>
      <c r="G7" s="5"/>
      <c r="H7" s="5"/>
      <c r="I7" s="26" t="s">
        <v>25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21" customHeight="1">
      <c r="A8" s="465" t="s">
        <v>482</v>
      </c>
      <c r="B8" s="468" t="s">
        <v>27</v>
      </c>
      <c r="C8" s="476" t="s">
        <v>829</v>
      </c>
      <c r="D8" s="478"/>
      <c r="E8" s="477"/>
      <c r="F8" s="476" t="s">
        <v>830</v>
      </c>
      <c r="G8" s="478"/>
      <c r="H8" s="478"/>
      <c r="I8" s="489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</row>
    <row r="9" spans="1:26" ht="24" customHeight="1">
      <c r="A9" s="466"/>
      <c r="B9" s="469"/>
      <c r="C9" s="472" t="s">
        <v>831</v>
      </c>
      <c r="D9" s="472" t="s">
        <v>832</v>
      </c>
      <c r="E9" s="472" t="s">
        <v>833</v>
      </c>
      <c r="F9" s="472" t="s">
        <v>834</v>
      </c>
      <c r="G9" s="492" t="s">
        <v>835</v>
      </c>
      <c r="H9" s="475"/>
      <c r="I9" s="490" t="s">
        <v>836</v>
      </c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</row>
    <row r="10" spans="1:26" ht="24" customHeight="1">
      <c r="A10" s="467"/>
      <c r="B10" s="470"/>
      <c r="C10" s="470"/>
      <c r="D10" s="470"/>
      <c r="E10" s="470"/>
      <c r="F10" s="470"/>
      <c r="G10" s="174" t="s">
        <v>837</v>
      </c>
      <c r="H10" s="174" t="s">
        <v>838</v>
      </c>
      <c r="I10" s="482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</row>
    <row r="11" spans="1:26" ht="16.2" thickBot="1">
      <c r="A11" s="328" t="s">
        <v>33</v>
      </c>
      <c r="B11" s="258" t="s">
        <v>34</v>
      </c>
      <c r="C11" s="329">
        <v>1</v>
      </c>
      <c r="D11" s="329">
        <v>2</v>
      </c>
      <c r="E11" s="329">
        <v>3</v>
      </c>
      <c r="F11" s="329">
        <v>4</v>
      </c>
      <c r="G11" s="329">
        <v>5</v>
      </c>
      <c r="H11" s="329">
        <v>6</v>
      </c>
      <c r="I11" s="330">
        <v>7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6">
      <c r="A12" s="182" t="s">
        <v>839</v>
      </c>
      <c r="B12" s="354"/>
      <c r="C12" s="385"/>
      <c r="D12" s="385"/>
      <c r="E12" s="385"/>
      <c r="F12" s="385"/>
      <c r="G12" s="385"/>
      <c r="H12" s="385"/>
      <c r="I12" s="386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6">
      <c r="A13" s="162" t="s">
        <v>840</v>
      </c>
      <c r="B13" s="153" t="s">
        <v>841</v>
      </c>
      <c r="C13" s="437">
        <v>152533</v>
      </c>
      <c r="D13" s="437">
        <v>714000</v>
      </c>
      <c r="E13" s="437"/>
      <c r="F13" s="437">
        <v>971</v>
      </c>
      <c r="G13" s="437">
        <f>614</f>
        <v>614</v>
      </c>
      <c r="H13" s="437"/>
      <c r="I13" s="388">
        <f t="shared" ref="I13:I18" si="0">F13+G13-H13</f>
        <v>1585</v>
      </c>
      <c r="J13" s="436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6">
      <c r="A14" s="162" t="s">
        <v>842</v>
      </c>
      <c r="B14" s="153" t="s">
        <v>843</v>
      </c>
      <c r="C14" s="437"/>
      <c r="D14" s="437"/>
      <c r="E14" s="437"/>
      <c r="F14" s="437"/>
      <c r="G14" s="437"/>
      <c r="H14" s="437"/>
      <c r="I14" s="388">
        <f t="shared" si="0"/>
        <v>0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6">
      <c r="A15" s="162" t="s">
        <v>644</v>
      </c>
      <c r="B15" s="153" t="s">
        <v>844</v>
      </c>
      <c r="C15" s="437"/>
      <c r="D15" s="437"/>
      <c r="E15" s="437"/>
      <c r="F15" s="437"/>
      <c r="G15" s="437"/>
      <c r="H15" s="437"/>
      <c r="I15" s="388">
        <f t="shared" si="0"/>
        <v>0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6">
      <c r="A16" s="162" t="s">
        <v>845</v>
      </c>
      <c r="B16" s="153" t="s">
        <v>846</v>
      </c>
      <c r="C16" s="437"/>
      <c r="D16" s="437"/>
      <c r="E16" s="437"/>
      <c r="F16" s="437"/>
      <c r="G16" s="437"/>
      <c r="H16" s="437"/>
      <c r="I16" s="388">
        <f t="shared" si="0"/>
        <v>0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6">
      <c r="A17" s="162" t="s">
        <v>97</v>
      </c>
      <c r="B17" s="153" t="s">
        <v>847</v>
      </c>
      <c r="C17" s="437"/>
      <c r="D17" s="437"/>
      <c r="E17" s="437"/>
      <c r="F17" s="437">
        <v>870</v>
      </c>
      <c r="G17" s="437">
        <f>1258-39+103-1+44</f>
        <v>1365</v>
      </c>
      <c r="H17" s="437">
        <f>439+74+216+42</f>
        <v>771</v>
      </c>
      <c r="I17" s="388">
        <f t="shared" si="0"/>
        <v>1464</v>
      </c>
      <c r="J17" s="436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6.8" thickBot="1">
      <c r="A18" s="338" t="s">
        <v>551</v>
      </c>
      <c r="B18" s="339" t="s">
        <v>848</v>
      </c>
      <c r="C18" s="389">
        <f t="shared" ref="C18:H18" si="1">C13+C14+C16+C17</f>
        <v>152533</v>
      </c>
      <c r="D18" s="389">
        <f t="shared" si="1"/>
        <v>714000</v>
      </c>
      <c r="E18" s="389">
        <f t="shared" si="1"/>
        <v>0</v>
      </c>
      <c r="F18" s="389">
        <f t="shared" si="1"/>
        <v>1841</v>
      </c>
      <c r="G18" s="389">
        <f t="shared" si="1"/>
        <v>1979</v>
      </c>
      <c r="H18" s="389">
        <f t="shared" si="1"/>
        <v>771</v>
      </c>
      <c r="I18" s="390">
        <f t="shared" si="0"/>
        <v>3049</v>
      </c>
      <c r="J18" s="5"/>
      <c r="K18" s="256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6">
      <c r="A19" s="347" t="s">
        <v>849</v>
      </c>
      <c r="B19" s="359"/>
      <c r="C19" s="391"/>
      <c r="D19" s="391"/>
      <c r="E19" s="391"/>
      <c r="F19" s="391"/>
      <c r="G19" s="391"/>
      <c r="H19" s="391"/>
      <c r="I19" s="392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6">
      <c r="A20" s="162" t="s">
        <v>840</v>
      </c>
      <c r="B20" s="153" t="s">
        <v>850</v>
      </c>
      <c r="C20" s="387"/>
      <c r="D20" s="387"/>
      <c r="E20" s="387"/>
      <c r="F20" s="387"/>
      <c r="G20" s="387"/>
      <c r="H20" s="387"/>
      <c r="I20" s="388">
        <f t="shared" ref="I20:I27" si="2">F20+G20-H20</f>
        <v>0</v>
      </c>
      <c r="J20" s="195"/>
      <c r="K20" s="195"/>
      <c r="L20" s="195"/>
      <c r="M20" s="195"/>
      <c r="N20" s="195"/>
      <c r="O20" s="195"/>
      <c r="P20" s="19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6">
      <c r="A21" s="162" t="s">
        <v>851</v>
      </c>
      <c r="B21" s="153" t="s">
        <v>852</v>
      </c>
      <c r="C21" s="387"/>
      <c r="D21" s="387"/>
      <c r="E21" s="387"/>
      <c r="F21" s="387"/>
      <c r="G21" s="387"/>
      <c r="H21" s="387"/>
      <c r="I21" s="388">
        <f t="shared" si="2"/>
        <v>0</v>
      </c>
      <c r="J21" s="195"/>
      <c r="K21" s="195"/>
      <c r="L21" s="195"/>
      <c r="M21" s="195"/>
      <c r="N21" s="195"/>
      <c r="O21" s="195"/>
      <c r="P21" s="19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6">
      <c r="A22" s="162" t="s">
        <v>853</v>
      </c>
      <c r="B22" s="153" t="s">
        <v>854</v>
      </c>
      <c r="C22" s="387"/>
      <c r="D22" s="387"/>
      <c r="E22" s="387"/>
      <c r="F22" s="387"/>
      <c r="G22" s="387"/>
      <c r="H22" s="387"/>
      <c r="I22" s="388">
        <f t="shared" si="2"/>
        <v>0</v>
      </c>
      <c r="J22" s="195"/>
      <c r="K22" s="195"/>
      <c r="L22" s="195"/>
      <c r="M22" s="195"/>
      <c r="N22" s="195"/>
      <c r="O22" s="195"/>
      <c r="P22" s="19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6">
      <c r="A23" s="162" t="s">
        <v>855</v>
      </c>
      <c r="B23" s="153" t="s">
        <v>856</v>
      </c>
      <c r="C23" s="387"/>
      <c r="D23" s="387"/>
      <c r="E23" s="387"/>
      <c r="F23" s="387"/>
      <c r="G23" s="387"/>
      <c r="H23" s="387"/>
      <c r="I23" s="388">
        <f t="shared" si="2"/>
        <v>0</v>
      </c>
      <c r="J23" s="195"/>
      <c r="K23" s="195"/>
      <c r="L23" s="195"/>
      <c r="M23" s="195"/>
      <c r="N23" s="195"/>
      <c r="O23" s="195"/>
      <c r="P23" s="19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6">
      <c r="A24" s="162" t="s">
        <v>857</v>
      </c>
      <c r="B24" s="153" t="s">
        <v>858</v>
      </c>
      <c r="C24" s="387"/>
      <c r="D24" s="387"/>
      <c r="E24" s="387"/>
      <c r="F24" s="387"/>
      <c r="G24" s="387"/>
      <c r="H24" s="387"/>
      <c r="I24" s="388">
        <f t="shared" si="2"/>
        <v>0</v>
      </c>
      <c r="J24" s="195"/>
      <c r="K24" s="195"/>
      <c r="L24" s="195"/>
      <c r="M24" s="195"/>
      <c r="N24" s="195"/>
      <c r="O24" s="195"/>
      <c r="P24" s="19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6">
      <c r="A25" s="162" t="s">
        <v>859</v>
      </c>
      <c r="B25" s="153" t="s">
        <v>860</v>
      </c>
      <c r="C25" s="387"/>
      <c r="D25" s="387"/>
      <c r="E25" s="387"/>
      <c r="F25" s="387"/>
      <c r="G25" s="387"/>
      <c r="H25" s="387"/>
      <c r="I25" s="388">
        <f t="shared" si="2"/>
        <v>0</v>
      </c>
      <c r="J25" s="195"/>
      <c r="K25" s="195"/>
      <c r="L25" s="195"/>
      <c r="M25" s="195"/>
      <c r="N25" s="195"/>
      <c r="O25" s="195"/>
      <c r="P25" s="19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6">
      <c r="A26" s="149" t="s">
        <v>861</v>
      </c>
      <c r="B26" s="153" t="s">
        <v>862</v>
      </c>
      <c r="C26" s="387"/>
      <c r="D26" s="387"/>
      <c r="E26" s="387"/>
      <c r="F26" s="387"/>
      <c r="G26" s="387"/>
      <c r="H26" s="387"/>
      <c r="I26" s="388">
        <f t="shared" si="2"/>
        <v>0</v>
      </c>
      <c r="J26" s="195"/>
      <c r="K26" s="195"/>
      <c r="L26" s="195"/>
      <c r="M26" s="195"/>
      <c r="N26" s="195"/>
      <c r="O26" s="195"/>
      <c r="P26" s="19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6.8" thickBot="1">
      <c r="A27" s="338" t="s">
        <v>554</v>
      </c>
      <c r="B27" s="339" t="s">
        <v>863</v>
      </c>
      <c r="C27" s="389">
        <f t="shared" ref="C27:H27" si="3">SUM(C20:C26)</f>
        <v>0</v>
      </c>
      <c r="D27" s="389">
        <f t="shared" si="3"/>
        <v>0</v>
      </c>
      <c r="E27" s="389">
        <f t="shared" si="3"/>
        <v>0</v>
      </c>
      <c r="F27" s="389">
        <f t="shared" si="3"/>
        <v>0</v>
      </c>
      <c r="G27" s="389">
        <f t="shared" si="3"/>
        <v>0</v>
      </c>
      <c r="H27" s="389">
        <f t="shared" si="3"/>
        <v>0</v>
      </c>
      <c r="I27" s="390">
        <f t="shared" si="2"/>
        <v>0</v>
      </c>
      <c r="J27" s="195"/>
      <c r="K27" s="195"/>
      <c r="L27" s="195"/>
      <c r="M27" s="195"/>
      <c r="N27" s="195"/>
      <c r="O27" s="195"/>
      <c r="P27" s="19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6">
      <c r="A28" s="196"/>
      <c r="B28" s="393"/>
      <c r="C28" s="197"/>
      <c r="D28" s="325"/>
      <c r="E28" s="325"/>
      <c r="F28" s="325"/>
      <c r="G28" s="325"/>
      <c r="H28" s="325"/>
      <c r="I28" s="325"/>
      <c r="J28" s="195"/>
      <c r="K28" s="195"/>
      <c r="L28" s="195"/>
      <c r="M28" s="195"/>
      <c r="N28" s="195"/>
      <c r="O28" s="195"/>
      <c r="P28" s="19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32.25" customHeight="1">
      <c r="A29" s="491" t="s">
        <v>864</v>
      </c>
      <c r="B29" s="455"/>
      <c r="C29" s="455"/>
      <c r="D29" s="455"/>
      <c r="E29" s="455"/>
      <c r="F29" s="455"/>
      <c r="G29" s="455"/>
      <c r="H29" s="455"/>
      <c r="I29" s="45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6">
      <c r="A30" s="22"/>
      <c r="B30" s="394"/>
      <c r="C30" s="22"/>
      <c r="D30" s="324"/>
      <c r="E30" s="324"/>
      <c r="F30" s="324"/>
      <c r="G30" s="324"/>
      <c r="H30" s="324"/>
      <c r="I30" s="324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6">
      <c r="A31" s="124" t="s">
        <v>7</v>
      </c>
      <c r="B31" s="459" t="str">
        <f>pdeReportingDate</f>
        <v>02.03.2026</v>
      </c>
      <c r="C31" s="455"/>
      <c r="D31" s="455"/>
      <c r="E31" s="455"/>
      <c r="F31" s="455"/>
      <c r="G31" s="195"/>
      <c r="H31" s="195"/>
      <c r="I31" s="19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6">
      <c r="A32" s="124"/>
      <c r="B32" s="459"/>
      <c r="C32" s="455"/>
      <c r="D32" s="455"/>
      <c r="E32" s="455"/>
      <c r="F32" s="455"/>
      <c r="G32" s="195"/>
      <c r="H32" s="195"/>
      <c r="I32" s="19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6">
      <c r="A33" s="124" t="s">
        <v>292</v>
      </c>
      <c r="B33" s="460" t="str">
        <f>authorName</f>
        <v>Илияна Иванова Йорданова</v>
      </c>
      <c r="C33" s="455"/>
      <c r="D33" s="455"/>
      <c r="E33" s="455"/>
      <c r="F33" s="455"/>
      <c r="G33" s="195"/>
      <c r="H33" s="195"/>
      <c r="I33" s="19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6">
      <c r="A34" s="124"/>
      <c r="B34" s="460"/>
      <c r="C34" s="455"/>
      <c r="D34" s="455"/>
      <c r="E34" s="455"/>
      <c r="F34" s="455"/>
      <c r="G34" s="455"/>
      <c r="H34" s="455"/>
      <c r="I34" s="45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6">
      <c r="A35" s="124" t="s">
        <v>12</v>
      </c>
      <c r="B35" s="461"/>
      <c r="C35" s="455"/>
      <c r="D35" s="455"/>
      <c r="E35" s="455"/>
      <c r="F35" s="455"/>
      <c r="G35" s="455"/>
      <c r="H35" s="455"/>
      <c r="I35" s="45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>
      <c r="A36" s="122"/>
      <c r="B36" s="454" t="s">
        <v>987</v>
      </c>
      <c r="C36" s="455"/>
      <c r="D36" s="455"/>
      <c r="E36" s="455"/>
      <c r="F36" s="455"/>
      <c r="G36" s="455"/>
      <c r="H36" s="455"/>
      <c r="I36" s="45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>
      <c r="A37" s="122"/>
      <c r="B37" s="454"/>
      <c r="C37" s="455"/>
      <c r="D37" s="455"/>
      <c r="E37" s="455"/>
      <c r="F37" s="455"/>
      <c r="G37" s="455"/>
      <c r="H37" s="455"/>
      <c r="I37" s="45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>
      <c r="A38" s="122"/>
      <c r="B38" s="454"/>
      <c r="C38" s="455"/>
      <c r="D38" s="455"/>
      <c r="E38" s="455"/>
      <c r="F38" s="455"/>
      <c r="G38" s="455"/>
      <c r="H38" s="455"/>
      <c r="I38" s="45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>
      <c r="A39" s="122"/>
      <c r="B39" s="454"/>
      <c r="C39" s="455"/>
      <c r="D39" s="455"/>
      <c r="E39" s="455"/>
      <c r="F39" s="455"/>
      <c r="G39" s="455"/>
      <c r="H39" s="455"/>
      <c r="I39" s="45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6">
      <c r="A40" s="122"/>
      <c r="B40" s="454"/>
      <c r="C40" s="455"/>
      <c r="D40" s="455"/>
      <c r="E40" s="455"/>
      <c r="F40" s="455"/>
      <c r="G40" s="455"/>
      <c r="H40" s="455"/>
      <c r="I40" s="45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6">
      <c r="A41" s="122"/>
      <c r="B41" s="454"/>
      <c r="C41" s="455"/>
      <c r="D41" s="455"/>
      <c r="E41" s="455"/>
      <c r="F41" s="455"/>
      <c r="G41" s="455"/>
      <c r="H41" s="455"/>
      <c r="I41" s="45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6">
      <c r="A42" s="122"/>
      <c r="B42" s="454"/>
      <c r="C42" s="455"/>
      <c r="D42" s="455"/>
      <c r="E42" s="455"/>
      <c r="F42" s="455"/>
      <c r="G42" s="455"/>
      <c r="H42" s="455"/>
      <c r="I42" s="45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6">
      <c r="A43" s="5"/>
      <c r="B43" s="286"/>
      <c r="C43" s="5"/>
      <c r="D43" s="195"/>
      <c r="E43" s="195"/>
      <c r="F43" s="195"/>
      <c r="G43" s="195"/>
      <c r="H43" s="195"/>
      <c r="I43" s="19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6">
      <c r="A44" s="5"/>
      <c r="B44" s="286"/>
      <c r="C44" s="5"/>
      <c r="D44" s="195"/>
      <c r="E44" s="195"/>
      <c r="F44" s="195"/>
      <c r="G44" s="195"/>
      <c r="H44" s="195"/>
      <c r="I44" s="19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6">
      <c r="A45" s="5"/>
      <c r="B45" s="286"/>
      <c r="C45" s="5"/>
      <c r="D45" s="195"/>
      <c r="E45" s="195"/>
      <c r="F45" s="195"/>
      <c r="G45" s="195"/>
      <c r="H45" s="195"/>
      <c r="I45" s="19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6">
      <c r="A46" s="5"/>
      <c r="B46" s="286"/>
      <c r="C46" s="5"/>
      <c r="D46" s="195"/>
      <c r="E46" s="195"/>
      <c r="F46" s="195"/>
      <c r="G46" s="195"/>
      <c r="H46" s="195"/>
      <c r="I46" s="19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6">
      <c r="A47" s="5"/>
      <c r="B47" s="286"/>
      <c r="C47" s="5"/>
      <c r="D47" s="195"/>
      <c r="E47" s="195"/>
      <c r="F47" s="195"/>
      <c r="G47" s="195"/>
      <c r="H47" s="195"/>
      <c r="I47" s="19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6">
      <c r="A48" s="5"/>
      <c r="B48" s="286"/>
      <c r="C48" s="5"/>
      <c r="D48" s="195"/>
      <c r="E48" s="195"/>
      <c r="F48" s="195"/>
      <c r="G48" s="195"/>
      <c r="H48" s="195"/>
      <c r="I48" s="19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6">
      <c r="A49" s="5"/>
      <c r="B49" s="286"/>
      <c r="C49" s="5"/>
      <c r="D49" s="195"/>
      <c r="E49" s="195"/>
      <c r="F49" s="195"/>
      <c r="G49" s="195"/>
      <c r="H49" s="195"/>
      <c r="I49" s="19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6">
      <c r="A50" s="5"/>
      <c r="B50" s="286"/>
      <c r="C50" s="5"/>
      <c r="D50" s="195"/>
      <c r="E50" s="195"/>
      <c r="F50" s="195"/>
      <c r="G50" s="195"/>
      <c r="H50" s="195"/>
      <c r="I50" s="19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6">
      <c r="A51" s="5"/>
      <c r="B51" s="286"/>
      <c r="C51" s="5"/>
      <c r="D51" s="195"/>
      <c r="E51" s="195"/>
      <c r="F51" s="195"/>
      <c r="G51" s="195"/>
      <c r="H51" s="195"/>
      <c r="I51" s="19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6">
      <c r="A52" s="5"/>
      <c r="B52" s="286"/>
      <c r="C52" s="5"/>
      <c r="D52" s="195"/>
      <c r="E52" s="195"/>
      <c r="F52" s="195"/>
      <c r="G52" s="195"/>
      <c r="H52" s="195"/>
      <c r="I52" s="19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6">
      <c r="A53" s="5"/>
      <c r="B53" s="286"/>
      <c r="C53" s="5"/>
      <c r="D53" s="195"/>
      <c r="E53" s="195"/>
      <c r="F53" s="195"/>
      <c r="G53" s="195"/>
      <c r="H53" s="195"/>
      <c r="I53" s="19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6">
      <c r="A54" s="5"/>
      <c r="B54" s="286"/>
      <c r="C54" s="5"/>
      <c r="D54" s="195"/>
      <c r="E54" s="195"/>
      <c r="F54" s="195"/>
      <c r="G54" s="195"/>
      <c r="H54" s="195"/>
      <c r="I54" s="19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6">
      <c r="A55" s="5"/>
      <c r="B55" s="286"/>
      <c r="C55" s="5"/>
      <c r="D55" s="195"/>
      <c r="E55" s="195"/>
      <c r="F55" s="195"/>
      <c r="G55" s="195"/>
      <c r="H55" s="195"/>
      <c r="I55" s="19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6">
      <c r="A56" s="5"/>
      <c r="B56" s="286"/>
      <c r="C56" s="5"/>
      <c r="D56" s="195"/>
      <c r="E56" s="195"/>
      <c r="F56" s="195"/>
      <c r="G56" s="195"/>
      <c r="H56" s="195"/>
      <c r="I56" s="19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6">
      <c r="A57" s="5"/>
      <c r="B57" s="286"/>
      <c r="C57" s="5"/>
      <c r="D57" s="195"/>
      <c r="E57" s="195"/>
      <c r="F57" s="195"/>
      <c r="G57" s="195"/>
      <c r="H57" s="195"/>
      <c r="I57" s="19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6">
      <c r="A58" s="5"/>
      <c r="B58" s="286"/>
      <c r="C58" s="5"/>
      <c r="D58" s="195"/>
      <c r="E58" s="195"/>
      <c r="F58" s="195"/>
      <c r="G58" s="195"/>
      <c r="H58" s="195"/>
      <c r="I58" s="19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6">
      <c r="A59" s="5"/>
      <c r="B59" s="286"/>
      <c r="C59" s="5"/>
      <c r="D59" s="195"/>
      <c r="E59" s="195"/>
      <c r="F59" s="195"/>
      <c r="G59" s="195"/>
      <c r="H59" s="195"/>
      <c r="I59" s="19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6">
      <c r="A60" s="5"/>
      <c r="B60" s="286"/>
      <c r="C60" s="5"/>
      <c r="D60" s="195"/>
      <c r="E60" s="195"/>
      <c r="F60" s="195"/>
      <c r="G60" s="195"/>
      <c r="H60" s="195"/>
      <c r="I60" s="19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6">
      <c r="A61" s="5"/>
      <c r="B61" s="286"/>
      <c r="C61" s="5"/>
      <c r="D61" s="195"/>
      <c r="E61" s="195"/>
      <c r="F61" s="195"/>
      <c r="G61" s="195"/>
      <c r="H61" s="195"/>
      <c r="I61" s="19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6">
      <c r="A62" s="5"/>
      <c r="B62" s="286"/>
      <c r="C62" s="5"/>
      <c r="D62" s="195"/>
      <c r="E62" s="195"/>
      <c r="F62" s="195"/>
      <c r="G62" s="195"/>
      <c r="H62" s="195"/>
      <c r="I62" s="19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6">
      <c r="A63" s="5"/>
      <c r="B63" s="286"/>
      <c r="C63" s="5"/>
      <c r="D63" s="195"/>
      <c r="E63" s="195"/>
      <c r="F63" s="195"/>
      <c r="G63" s="195"/>
      <c r="H63" s="195"/>
      <c r="I63" s="19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6">
      <c r="A64" s="5"/>
      <c r="B64" s="286"/>
      <c r="C64" s="5"/>
      <c r="D64" s="195"/>
      <c r="E64" s="195"/>
      <c r="F64" s="195"/>
      <c r="G64" s="195"/>
      <c r="H64" s="195"/>
      <c r="I64" s="19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6">
      <c r="A65" s="5"/>
      <c r="B65" s="286"/>
      <c r="C65" s="5"/>
      <c r="D65" s="195"/>
      <c r="E65" s="195"/>
      <c r="F65" s="195"/>
      <c r="G65" s="195"/>
      <c r="H65" s="195"/>
      <c r="I65" s="19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6">
      <c r="A66" s="5"/>
      <c r="B66" s="286"/>
      <c r="C66" s="5"/>
      <c r="D66" s="195"/>
      <c r="E66" s="195"/>
      <c r="F66" s="195"/>
      <c r="G66" s="195"/>
      <c r="H66" s="195"/>
      <c r="I66" s="19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6">
      <c r="A67" s="5"/>
      <c r="B67" s="286"/>
      <c r="C67" s="5"/>
      <c r="D67" s="195"/>
      <c r="E67" s="195"/>
      <c r="F67" s="195"/>
      <c r="G67" s="195"/>
      <c r="H67" s="195"/>
      <c r="I67" s="19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6">
      <c r="A68" s="5"/>
      <c r="B68" s="286"/>
      <c r="C68" s="5"/>
      <c r="D68" s="195"/>
      <c r="E68" s="195"/>
      <c r="F68" s="195"/>
      <c r="G68" s="195"/>
      <c r="H68" s="195"/>
      <c r="I68" s="19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6">
      <c r="A69" s="5"/>
      <c r="B69" s="286"/>
      <c r="C69" s="5"/>
      <c r="D69" s="195"/>
      <c r="E69" s="195"/>
      <c r="F69" s="195"/>
      <c r="G69" s="195"/>
      <c r="H69" s="195"/>
      <c r="I69" s="19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6">
      <c r="A70" s="5"/>
      <c r="B70" s="286"/>
      <c r="C70" s="5"/>
      <c r="D70" s="195"/>
      <c r="E70" s="195"/>
      <c r="F70" s="195"/>
      <c r="G70" s="195"/>
      <c r="H70" s="195"/>
      <c r="I70" s="19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6">
      <c r="A71" s="5"/>
      <c r="B71" s="286"/>
      <c r="C71" s="5"/>
      <c r="D71" s="195"/>
      <c r="E71" s="195"/>
      <c r="F71" s="195"/>
      <c r="G71" s="195"/>
      <c r="H71" s="195"/>
      <c r="I71" s="19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6">
      <c r="A72" s="5"/>
      <c r="B72" s="286"/>
      <c r="C72" s="5"/>
      <c r="D72" s="195"/>
      <c r="E72" s="195"/>
      <c r="F72" s="195"/>
      <c r="G72" s="195"/>
      <c r="H72" s="195"/>
      <c r="I72" s="19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6">
      <c r="A73" s="5"/>
      <c r="B73" s="286"/>
      <c r="C73" s="5"/>
      <c r="D73" s="195"/>
      <c r="E73" s="195"/>
      <c r="F73" s="195"/>
      <c r="G73" s="195"/>
      <c r="H73" s="195"/>
      <c r="I73" s="19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6">
      <c r="A74" s="5"/>
      <c r="B74" s="286"/>
      <c r="C74" s="5"/>
      <c r="D74" s="195"/>
      <c r="E74" s="195"/>
      <c r="F74" s="195"/>
      <c r="G74" s="195"/>
      <c r="H74" s="195"/>
      <c r="I74" s="19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6">
      <c r="A75" s="5"/>
      <c r="B75" s="286"/>
      <c r="C75" s="5"/>
      <c r="D75" s="195"/>
      <c r="E75" s="195"/>
      <c r="F75" s="195"/>
      <c r="G75" s="195"/>
      <c r="H75" s="195"/>
      <c r="I75" s="19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6">
      <c r="A76" s="5"/>
      <c r="B76" s="286"/>
      <c r="C76" s="5"/>
      <c r="D76" s="195"/>
      <c r="E76" s="195"/>
      <c r="F76" s="195"/>
      <c r="G76" s="195"/>
      <c r="H76" s="195"/>
      <c r="I76" s="19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6">
      <c r="A77" s="5"/>
      <c r="B77" s="286"/>
      <c r="C77" s="5"/>
      <c r="D77" s="195"/>
      <c r="E77" s="195"/>
      <c r="F77" s="195"/>
      <c r="G77" s="195"/>
      <c r="H77" s="195"/>
      <c r="I77" s="19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6">
      <c r="A78" s="5"/>
      <c r="B78" s="286"/>
      <c r="C78" s="5"/>
      <c r="D78" s="195"/>
      <c r="E78" s="195"/>
      <c r="F78" s="195"/>
      <c r="G78" s="195"/>
      <c r="H78" s="195"/>
      <c r="I78" s="19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6">
      <c r="A79" s="5"/>
      <c r="B79" s="286"/>
      <c r="C79" s="5"/>
      <c r="D79" s="195"/>
      <c r="E79" s="195"/>
      <c r="F79" s="195"/>
      <c r="G79" s="195"/>
      <c r="H79" s="195"/>
      <c r="I79" s="19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6">
      <c r="A80" s="5"/>
      <c r="B80" s="286"/>
      <c r="C80" s="5"/>
      <c r="D80" s="195"/>
      <c r="E80" s="195"/>
      <c r="F80" s="195"/>
      <c r="G80" s="195"/>
      <c r="H80" s="195"/>
      <c r="I80" s="19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6">
      <c r="A81" s="5"/>
      <c r="B81" s="286"/>
      <c r="C81" s="5"/>
      <c r="D81" s="195"/>
      <c r="E81" s="195"/>
      <c r="F81" s="195"/>
      <c r="G81" s="195"/>
      <c r="H81" s="195"/>
      <c r="I81" s="19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6">
      <c r="A82" s="5"/>
      <c r="B82" s="286"/>
      <c r="C82" s="5"/>
      <c r="D82" s="195"/>
      <c r="E82" s="195"/>
      <c r="F82" s="195"/>
      <c r="G82" s="195"/>
      <c r="H82" s="195"/>
      <c r="I82" s="19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6">
      <c r="A83" s="5"/>
      <c r="B83" s="286"/>
      <c r="C83" s="5"/>
      <c r="D83" s="195"/>
      <c r="E83" s="195"/>
      <c r="F83" s="195"/>
      <c r="G83" s="195"/>
      <c r="H83" s="195"/>
      <c r="I83" s="19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6">
      <c r="A84" s="5"/>
      <c r="B84" s="286"/>
      <c r="C84" s="5"/>
      <c r="D84" s="195"/>
      <c r="E84" s="195"/>
      <c r="F84" s="195"/>
      <c r="G84" s="195"/>
      <c r="H84" s="195"/>
      <c r="I84" s="19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6">
      <c r="A85" s="5"/>
      <c r="B85" s="286"/>
      <c r="C85" s="5"/>
      <c r="D85" s="195"/>
      <c r="E85" s="195"/>
      <c r="F85" s="195"/>
      <c r="G85" s="195"/>
      <c r="H85" s="195"/>
      <c r="I85" s="19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6">
      <c r="A86" s="5"/>
      <c r="B86" s="286"/>
      <c r="C86" s="5"/>
      <c r="D86" s="195"/>
      <c r="E86" s="195"/>
      <c r="F86" s="195"/>
      <c r="G86" s="195"/>
      <c r="H86" s="195"/>
      <c r="I86" s="19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6">
      <c r="A87" s="5"/>
      <c r="B87" s="286"/>
      <c r="C87" s="5"/>
      <c r="D87" s="195"/>
      <c r="E87" s="195"/>
      <c r="F87" s="195"/>
      <c r="G87" s="195"/>
      <c r="H87" s="195"/>
      <c r="I87" s="19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6">
      <c r="A88" s="5"/>
      <c r="B88" s="286"/>
      <c r="C88" s="5"/>
      <c r="D88" s="195"/>
      <c r="E88" s="195"/>
      <c r="F88" s="195"/>
      <c r="G88" s="195"/>
      <c r="H88" s="195"/>
      <c r="I88" s="19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6">
      <c r="A89" s="5"/>
      <c r="B89" s="286"/>
      <c r="C89" s="5"/>
      <c r="D89" s="195"/>
      <c r="E89" s="195"/>
      <c r="F89" s="195"/>
      <c r="G89" s="195"/>
      <c r="H89" s="195"/>
      <c r="I89" s="19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6">
      <c r="A90" s="5"/>
      <c r="B90" s="286"/>
      <c r="C90" s="5"/>
      <c r="D90" s="195"/>
      <c r="E90" s="195"/>
      <c r="F90" s="195"/>
      <c r="G90" s="195"/>
      <c r="H90" s="195"/>
      <c r="I90" s="19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6">
      <c r="A91" s="5"/>
      <c r="B91" s="286"/>
      <c r="C91" s="5"/>
      <c r="D91" s="195"/>
      <c r="E91" s="195"/>
      <c r="F91" s="195"/>
      <c r="G91" s="195"/>
      <c r="H91" s="195"/>
      <c r="I91" s="19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6">
      <c r="A92" s="5"/>
      <c r="B92" s="286"/>
      <c r="C92" s="5"/>
      <c r="D92" s="195"/>
      <c r="E92" s="195"/>
      <c r="F92" s="195"/>
      <c r="G92" s="195"/>
      <c r="H92" s="195"/>
      <c r="I92" s="19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6">
      <c r="A93" s="5"/>
      <c r="B93" s="286"/>
      <c r="C93" s="5"/>
      <c r="D93" s="195"/>
      <c r="E93" s="195"/>
      <c r="F93" s="195"/>
      <c r="G93" s="195"/>
      <c r="H93" s="195"/>
      <c r="I93" s="19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6">
      <c r="A94" s="5"/>
      <c r="B94" s="286"/>
      <c r="C94" s="5"/>
      <c r="D94" s="195"/>
      <c r="E94" s="195"/>
      <c r="F94" s="195"/>
      <c r="G94" s="195"/>
      <c r="H94" s="195"/>
      <c r="I94" s="19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6">
      <c r="A95" s="5"/>
      <c r="B95" s="286"/>
      <c r="C95" s="5"/>
      <c r="D95" s="195"/>
      <c r="E95" s="195"/>
      <c r="F95" s="195"/>
      <c r="G95" s="195"/>
      <c r="H95" s="195"/>
      <c r="I95" s="19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6">
      <c r="A96" s="5"/>
      <c r="B96" s="286"/>
      <c r="C96" s="5"/>
      <c r="D96" s="195"/>
      <c r="E96" s="195"/>
      <c r="F96" s="195"/>
      <c r="G96" s="195"/>
      <c r="H96" s="195"/>
      <c r="I96" s="19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6">
      <c r="A97" s="5"/>
      <c r="B97" s="286"/>
      <c r="C97" s="5"/>
      <c r="D97" s="195"/>
      <c r="E97" s="195"/>
      <c r="F97" s="195"/>
      <c r="G97" s="195"/>
      <c r="H97" s="195"/>
      <c r="I97" s="19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6">
      <c r="A98" s="5"/>
      <c r="B98" s="286"/>
      <c r="C98" s="5"/>
      <c r="D98" s="195"/>
      <c r="E98" s="195"/>
      <c r="F98" s="195"/>
      <c r="G98" s="195"/>
      <c r="H98" s="195"/>
      <c r="I98" s="19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6">
      <c r="A99" s="5"/>
      <c r="B99" s="286"/>
      <c r="C99" s="5"/>
      <c r="D99" s="195"/>
      <c r="E99" s="195"/>
      <c r="F99" s="195"/>
      <c r="G99" s="195"/>
      <c r="H99" s="195"/>
      <c r="I99" s="19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6">
      <c r="A100" s="5"/>
      <c r="B100" s="286"/>
      <c r="C100" s="5"/>
      <c r="D100" s="195"/>
      <c r="E100" s="195"/>
      <c r="F100" s="195"/>
      <c r="G100" s="195"/>
      <c r="H100" s="195"/>
      <c r="I100" s="19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6">
      <c r="A101" s="5"/>
      <c r="B101" s="286"/>
      <c r="C101" s="5"/>
      <c r="D101" s="195"/>
      <c r="E101" s="195"/>
      <c r="F101" s="195"/>
      <c r="G101" s="195"/>
      <c r="H101" s="195"/>
      <c r="I101" s="19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6">
      <c r="A102" s="5"/>
      <c r="B102" s="286"/>
      <c r="C102" s="5"/>
      <c r="D102" s="195"/>
      <c r="E102" s="195"/>
      <c r="F102" s="195"/>
      <c r="G102" s="195"/>
      <c r="H102" s="195"/>
      <c r="I102" s="19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6">
      <c r="A103" s="5"/>
      <c r="B103" s="286"/>
      <c r="C103" s="5"/>
      <c r="D103" s="195"/>
      <c r="E103" s="195"/>
      <c r="F103" s="195"/>
      <c r="G103" s="195"/>
      <c r="H103" s="195"/>
      <c r="I103" s="19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6">
      <c r="A104" s="5"/>
      <c r="B104" s="286"/>
      <c r="C104" s="5"/>
      <c r="D104" s="195"/>
      <c r="E104" s="195"/>
      <c r="F104" s="195"/>
      <c r="G104" s="195"/>
      <c r="H104" s="195"/>
      <c r="I104" s="19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6">
      <c r="A105" s="5"/>
      <c r="B105" s="286"/>
      <c r="C105" s="5"/>
      <c r="D105" s="195"/>
      <c r="E105" s="195"/>
      <c r="F105" s="195"/>
      <c r="G105" s="195"/>
      <c r="H105" s="195"/>
      <c r="I105" s="19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6">
      <c r="A106" s="5"/>
      <c r="B106" s="286"/>
      <c r="C106" s="5"/>
      <c r="D106" s="195"/>
      <c r="E106" s="195"/>
      <c r="F106" s="195"/>
      <c r="G106" s="195"/>
      <c r="H106" s="195"/>
      <c r="I106" s="19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6">
      <c r="A107" s="5"/>
      <c r="B107" s="286"/>
      <c r="C107" s="5"/>
      <c r="D107" s="195"/>
      <c r="E107" s="195"/>
      <c r="F107" s="195"/>
      <c r="G107" s="195"/>
      <c r="H107" s="195"/>
      <c r="I107" s="19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6">
      <c r="A108" s="5"/>
      <c r="B108" s="286"/>
      <c r="C108" s="5"/>
      <c r="D108" s="195"/>
      <c r="E108" s="195"/>
      <c r="F108" s="195"/>
      <c r="G108" s="195"/>
      <c r="H108" s="195"/>
      <c r="I108" s="19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6">
      <c r="A109" s="5"/>
      <c r="B109" s="286"/>
      <c r="C109" s="5"/>
      <c r="D109" s="195"/>
      <c r="E109" s="195"/>
      <c r="F109" s="195"/>
      <c r="G109" s="195"/>
      <c r="H109" s="195"/>
      <c r="I109" s="19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6">
      <c r="A110" s="5"/>
      <c r="B110" s="286"/>
      <c r="C110" s="5"/>
      <c r="D110" s="195"/>
      <c r="E110" s="195"/>
      <c r="F110" s="195"/>
      <c r="G110" s="195"/>
      <c r="H110" s="195"/>
      <c r="I110" s="19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6">
      <c r="A111" s="5"/>
      <c r="B111" s="286"/>
      <c r="C111" s="5"/>
      <c r="D111" s="195"/>
      <c r="E111" s="195"/>
      <c r="F111" s="195"/>
      <c r="G111" s="195"/>
      <c r="H111" s="195"/>
      <c r="I111" s="19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6">
      <c r="A112" s="5"/>
      <c r="B112" s="286"/>
      <c r="C112" s="5"/>
      <c r="D112" s="195"/>
      <c r="E112" s="195"/>
      <c r="F112" s="195"/>
      <c r="G112" s="195"/>
      <c r="H112" s="195"/>
      <c r="I112" s="19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6">
      <c r="A113" s="5"/>
      <c r="B113" s="286"/>
      <c r="C113" s="5"/>
      <c r="D113" s="195"/>
      <c r="E113" s="195"/>
      <c r="F113" s="195"/>
      <c r="G113" s="195"/>
      <c r="H113" s="195"/>
      <c r="I113" s="19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6">
      <c r="A114" s="5"/>
      <c r="B114" s="286"/>
      <c r="C114" s="5"/>
      <c r="D114" s="195"/>
      <c r="E114" s="195"/>
      <c r="F114" s="195"/>
      <c r="G114" s="195"/>
      <c r="H114" s="195"/>
      <c r="I114" s="19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6">
      <c r="A115" s="5"/>
      <c r="B115" s="286"/>
      <c r="C115" s="5"/>
      <c r="D115" s="195"/>
      <c r="E115" s="195"/>
      <c r="F115" s="195"/>
      <c r="G115" s="195"/>
      <c r="H115" s="195"/>
      <c r="I115" s="19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6">
      <c r="A116" s="5"/>
      <c r="B116" s="286"/>
      <c r="C116" s="5"/>
      <c r="D116" s="195"/>
      <c r="E116" s="195"/>
      <c r="F116" s="195"/>
      <c r="G116" s="195"/>
      <c r="H116" s="195"/>
      <c r="I116" s="19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6">
      <c r="A117" s="5"/>
      <c r="B117" s="286"/>
      <c r="C117" s="5"/>
      <c r="D117" s="195"/>
      <c r="E117" s="195"/>
      <c r="F117" s="195"/>
      <c r="G117" s="195"/>
      <c r="H117" s="195"/>
      <c r="I117" s="19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6">
      <c r="A118" s="5"/>
      <c r="B118" s="286"/>
      <c r="C118" s="5"/>
      <c r="D118" s="195"/>
      <c r="E118" s="195"/>
      <c r="F118" s="195"/>
      <c r="G118" s="195"/>
      <c r="H118" s="195"/>
      <c r="I118" s="19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6">
      <c r="A119" s="5"/>
      <c r="B119" s="286"/>
      <c r="C119" s="5"/>
      <c r="D119" s="195"/>
      <c r="E119" s="195"/>
      <c r="F119" s="195"/>
      <c r="G119" s="195"/>
      <c r="H119" s="195"/>
      <c r="I119" s="19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6">
      <c r="A120" s="5"/>
      <c r="B120" s="286"/>
      <c r="C120" s="5"/>
      <c r="D120" s="195"/>
      <c r="E120" s="195"/>
      <c r="F120" s="195"/>
      <c r="G120" s="195"/>
      <c r="H120" s="195"/>
      <c r="I120" s="19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6">
      <c r="A121" s="5"/>
      <c r="B121" s="286"/>
      <c r="C121" s="5"/>
      <c r="D121" s="195"/>
      <c r="E121" s="195"/>
      <c r="F121" s="195"/>
      <c r="G121" s="195"/>
      <c r="H121" s="195"/>
      <c r="I121" s="19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6">
      <c r="A122" s="5"/>
      <c r="B122" s="286"/>
      <c r="C122" s="5"/>
      <c r="D122" s="195"/>
      <c r="E122" s="195"/>
      <c r="F122" s="195"/>
      <c r="G122" s="195"/>
      <c r="H122" s="195"/>
      <c r="I122" s="19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6">
      <c r="A123" s="5"/>
      <c r="B123" s="286"/>
      <c r="C123" s="5"/>
      <c r="D123" s="195"/>
      <c r="E123" s="195"/>
      <c r="F123" s="195"/>
      <c r="G123" s="195"/>
      <c r="H123" s="195"/>
      <c r="I123" s="19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6">
      <c r="A124" s="5"/>
      <c r="B124" s="286"/>
      <c r="C124" s="5"/>
      <c r="D124" s="195"/>
      <c r="E124" s="195"/>
      <c r="F124" s="195"/>
      <c r="G124" s="195"/>
      <c r="H124" s="195"/>
      <c r="I124" s="19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6">
      <c r="A125" s="5"/>
      <c r="B125" s="286"/>
      <c r="C125" s="5"/>
      <c r="D125" s="195"/>
      <c r="E125" s="195"/>
      <c r="F125" s="195"/>
      <c r="G125" s="195"/>
      <c r="H125" s="195"/>
      <c r="I125" s="19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6">
      <c r="A126" s="5"/>
      <c r="B126" s="286"/>
      <c r="C126" s="5"/>
      <c r="D126" s="195"/>
      <c r="E126" s="195"/>
      <c r="F126" s="195"/>
      <c r="G126" s="195"/>
      <c r="H126" s="195"/>
      <c r="I126" s="19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6">
      <c r="A127" s="5"/>
      <c r="B127" s="286"/>
      <c r="C127" s="5"/>
      <c r="D127" s="195"/>
      <c r="E127" s="195"/>
      <c r="F127" s="195"/>
      <c r="G127" s="195"/>
      <c r="H127" s="195"/>
      <c r="I127" s="19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6">
      <c r="A128" s="5"/>
      <c r="B128" s="286"/>
      <c r="C128" s="5"/>
      <c r="D128" s="195"/>
      <c r="E128" s="195"/>
      <c r="F128" s="195"/>
      <c r="G128" s="195"/>
      <c r="H128" s="195"/>
      <c r="I128" s="19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6">
      <c r="A129" s="5"/>
      <c r="B129" s="286"/>
      <c r="C129" s="5"/>
      <c r="D129" s="195"/>
      <c r="E129" s="195"/>
      <c r="F129" s="195"/>
      <c r="G129" s="195"/>
      <c r="H129" s="195"/>
      <c r="I129" s="19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6">
      <c r="A130" s="5"/>
      <c r="B130" s="286"/>
      <c r="C130" s="5"/>
      <c r="D130" s="195"/>
      <c r="E130" s="195"/>
      <c r="F130" s="195"/>
      <c r="G130" s="195"/>
      <c r="H130" s="195"/>
      <c r="I130" s="19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6">
      <c r="A131" s="5"/>
      <c r="B131" s="286"/>
      <c r="C131" s="5"/>
      <c r="D131" s="195"/>
      <c r="E131" s="195"/>
      <c r="F131" s="195"/>
      <c r="G131" s="195"/>
      <c r="H131" s="195"/>
      <c r="I131" s="19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6">
      <c r="A132" s="5"/>
      <c r="B132" s="286"/>
      <c r="C132" s="5"/>
      <c r="D132" s="195"/>
      <c r="E132" s="195"/>
      <c r="F132" s="195"/>
      <c r="G132" s="195"/>
      <c r="H132" s="195"/>
      <c r="I132" s="19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6">
      <c r="A133" s="5"/>
      <c r="B133" s="286"/>
      <c r="C133" s="5"/>
      <c r="D133" s="195"/>
      <c r="E133" s="195"/>
      <c r="F133" s="195"/>
      <c r="G133" s="195"/>
      <c r="H133" s="195"/>
      <c r="I133" s="19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6">
      <c r="A134" s="5"/>
      <c r="B134" s="286"/>
      <c r="C134" s="5"/>
      <c r="D134" s="195"/>
      <c r="E134" s="195"/>
      <c r="F134" s="195"/>
      <c r="G134" s="195"/>
      <c r="H134" s="195"/>
      <c r="I134" s="19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6">
      <c r="A135" s="5"/>
      <c r="B135" s="286"/>
      <c r="C135" s="5"/>
      <c r="D135" s="195"/>
      <c r="E135" s="195"/>
      <c r="F135" s="195"/>
      <c r="G135" s="195"/>
      <c r="H135" s="195"/>
      <c r="I135" s="19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6">
      <c r="A136" s="5"/>
      <c r="B136" s="286"/>
      <c r="C136" s="5"/>
      <c r="D136" s="195"/>
      <c r="E136" s="195"/>
      <c r="F136" s="195"/>
      <c r="G136" s="195"/>
      <c r="H136" s="195"/>
      <c r="I136" s="19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6">
      <c r="A137" s="5"/>
      <c r="B137" s="286"/>
      <c r="C137" s="5"/>
      <c r="D137" s="195"/>
      <c r="E137" s="195"/>
      <c r="F137" s="195"/>
      <c r="G137" s="195"/>
      <c r="H137" s="195"/>
      <c r="I137" s="19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6">
      <c r="A138" s="5"/>
      <c r="B138" s="286"/>
      <c r="C138" s="5"/>
      <c r="D138" s="195"/>
      <c r="E138" s="195"/>
      <c r="F138" s="195"/>
      <c r="G138" s="195"/>
      <c r="H138" s="195"/>
      <c r="I138" s="19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6">
      <c r="A139" s="5"/>
      <c r="B139" s="286"/>
      <c r="C139" s="5"/>
      <c r="D139" s="195"/>
      <c r="E139" s="195"/>
      <c r="F139" s="195"/>
      <c r="G139" s="195"/>
      <c r="H139" s="195"/>
      <c r="I139" s="19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6">
      <c r="A140" s="5"/>
      <c r="B140" s="286"/>
      <c r="C140" s="5"/>
      <c r="D140" s="195"/>
      <c r="E140" s="195"/>
      <c r="F140" s="195"/>
      <c r="G140" s="195"/>
      <c r="H140" s="195"/>
      <c r="I140" s="19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6">
      <c r="A141" s="5"/>
      <c r="B141" s="286"/>
      <c r="C141" s="5"/>
      <c r="D141" s="195"/>
      <c r="E141" s="195"/>
      <c r="F141" s="195"/>
      <c r="G141" s="195"/>
      <c r="H141" s="195"/>
      <c r="I141" s="19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6">
      <c r="A142" s="5"/>
      <c r="B142" s="286"/>
      <c r="C142" s="5"/>
      <c r="D142" s="195"/>
      <c r="E142" s="195"/>
      <c r="F142" s="195"/>
      <c r="G142" s="195"/>
      <c r="H142" s="195"/>
      <c r="I142" s="19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6">
      <c r="A143" s="5"/>
      <c r="B143" s="286"/>
      <c r="C143" s="5"/>
      <c r="D143" s="195"/>
      <c r="E143" s="195"/>
      <c r="F143" s="195"/>
      <c r="G143" s="195"/>
      <c r="H143" s="195"/>
      <c r="I143" s="19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6">
      <c r="A144" s="5"/>
      <c r="B144" s="286"/>
      <c r="C144" s="5"/>
      <c r="D144" s="195"/>
      <c r="E144" s="195"/>
      <c r="F144" s="195"/>
      <c r="G144" s="195"/>
      <c r="H144" s="195"/>
      <c r="I144" s="19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6">
      <c r="A145" s="5"/>
      <c r="B145" s="286"/>
      <c r="C145" s="5"/>
      <c r="D145" s="195"/>
      <c r="E145" s="195"/>
      <c r="F145" s="195"/>
      <c r="G145" s="195"/>
      <c r="H145" s="195"/>
      <c r="I145" s="19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6">
      <c r="A146" s="5"/>
      <c r="B146" s="286"/>
      <c r="C146" s="5"/>
      <c r="D146" s="195"/>
      <c r="E146" s="195"/>
      <c r="F146" s="195"/>
      <c r="G146" s="195"/>
      <c r="H146" s="195"/>
      <c r="I146" s="19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6">
      <c r="A147" s="5"/>
      <c r="B147" s="286"/>
      <c r="C147" s="5"/>
      <c r="D147" s="195"/>
      <c r="E147" s="195"/>
      <c r="F147" s="195"/>
      <c r="G147" s="195"/>
      <c r="H147" s="195"/>
      <c r="I147" s="19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6">
      <c r="A148" s="5"/>
      <c r="B148" s="286"/>
      <c r="C148" s="5"/>
      <c r="D148" s="195"/>
      <c r="E148" s="195"/>
      <c r="F148" s="195"/>
      <c r="G148" s="195"/>
      <c r="H148" s="195"/>
      <c r="I148" s="19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6">
      <c r="A149" s="5"/>
      <c r="B149" s="286"/>
      <c r="C149" s="5"/>
      <c r="D149" s="195"/>
      <c r="E149" s="195"/>
      <c r="F149" s="195"/>
      <c r="G149" s="195"/>
      <c r="H149" s="195"/>
      <c r="I149" s="19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6">
      <c r="A150" s="5"/>
      <c r="B150" s="286"/>
      <c r="C150" s="5"/>
      <c r="D150" s="195"/>
      <c r="E150" s="195"/>
      <c r="F150" s="195"/>
      <c r="G150" s="195"/>
      <c r="H150" s="195"/>
      <c r="I150" s="19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6">
      <c r="A151" s="5"/>
      <c r="B151" s="286"/>
      <c r="C151" s="5"/>
      <c r="D151" s="195"/>
      <c r="E151" s="195"/>
      <c r="F151" s="195"/>
      <c r="G151" s="195"/>
      <c r="H151" s="195"/>
      <c r="I151" s="19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6">
      <c r="A152" s="5"/>
      <c r="B152" s="286"/>
      <c r="C152" s="5"/>
      <c r="D152" s="195"/>
      <c r="E152" s="195"/>
      <c r="F152" s="195"/>
      <c r="G152" s="195"/>
      <c r="H152" s="195"/>
      <c r="I152" s="19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6">
      <c r="A153" s="5"/>
      <c r="B153" s="286"/>
      <c r="C153" s="5"/>
      <c r="D153" s="195"/>
      <c r="E153" s="195"/>
      <c r="F153" s="195"/>
      <c r="G153" s="195"/>
      <c r="H153" s="195"/>
      <c r="I153" s="19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6">
      <c r="A154" s="5"/>
      <c r="B154" s="286"/>
      <c r="C154" s="5"/>
      <c r="D154" s="195"/>
      <c r="E154" s="195"/>
      <c r="F154" s="195"/>
      <c r="G154" s="195"/>
      <c r="H154" s="195"/>
      <c r="I154" s="19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6">
      <c r="A155" s="5"/>
      <c r="B155" s="286"/>
      <c r="C155" s="5"/>
      <c r="D155" s="195"/>
      <c r="E155" s="195"/>
      <c r="F155" s="195"/>
      <c r="G155" s="195"/>
      <c r="H155" s="195"/>
      <c r="I155" s="19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6">
      <c r="A156" s="5"/>
      <c r="B156" s="286"/>
      <c r="C156" s="5"/>
      <c r="D156" s="195"/>
      <c r="E156" s="195"/>
      <c r="F156" s="195"/>
      <c r="G156" s="195"/>
      <c r="H156" s="195"/>
      <c r="I156" s="19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6">
      <c r="A157" s="5"/>
      <c r="B157" s="286"/>
      <c r="C157" s="5"/>
      <c r="D157" s="195"/>
      <c r="E157" s="195"/>
      <c r="F157" s="195"/>
      <c r="G157" s="195"/>
      <c r="H157" s="195"/>
      <c r="I157" s="19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6">
      <c r="A158" s="5"/>
      <c r="B158" s="286"/>
      <c r="C158" s="5"/>
      <c r="D158" s="195"/>
      <c r="E158" s="195"/>
      <c r="F158" s="195"/>
      <c r="G158" s="195"/>
      <c r="H158" s="195"/>
      <c r="I158" s="19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6">
      <c r="A159" s="5"/>
      <c r="B159" s="286"/>
      <c r="C159" s="5"/>
      <c r="D159" s="195"/>
      <c r="E159" s="195"/>
      <c r="F159" s="195"/>
      <c r="G159" s="195"/>
      <c r="H159" s="195"/>
      <c r="I159" s="19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6">
      <c r="A160" s="5"/>
      <c r="B160" s="286"/>
      <c r="C160" s="5"/>
      <c r="D160" s="195"/>
      <c r="E160" s="195"/>
      <c r="F160" s="195"/>
      <c r="G160" s="195"/>
      <c r="H160" s="195"/>
      <c r="I160" s="19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6">
      <c r="A161" s="5"/>
      <c r="B161" s="286"/>
      <c r="C161" s="5"/>
      <c r="D161" s="195"/>
      <c r="E161" s="195"/>
      <c r="F161" s="195"/>
      <c r="G161" s="195"/>
      <c r="H161" s="195"/>
      <c r="I161" s="19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6">
      <c r="A162" s="5"/>
      <c r="B162" s="286"/>
      <c r="C162" s="5"/>
      <c r="D162" s="195"/>
      <c r="E162" s="195"/>
      <c r="F162" s="195"/>
      <c r="G162" s="195"/>
      <c r="H162" s="195"/>
      <c r="I162" s="19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6">
      <c r="A163" s="5"/>
      <c r="B163" s="286"/>
      <c r="C163" s="5"/>
      <c r="D163" s="195"/>
      <c r="E163" s="195"/>
      <c r="F163" s="195"/>
      <c r="G163" s="195"/>
      <c r="H163" s="195"/>
      <c r="I163" s="19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6">
      <c r="A164" s="5"/>
      <c r="B164" s="286"/>
      <c r="C164" s="5"/>
      <c r="D164" s="195"/>
      <c r="E164" s="195"/>
      <c r="F164" s="195"/>
      <c r="G164" s="195"/>
      <c r="H164" s="195"/>
      <c r="I164" s="19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6">
      <c r="A165" s="5"/>
      <c r="B165" s="286"/>
      <c r="C165" s="5"/>
      <c r="D165" s="195"/>
      <c r="E165" s="195"/>
      <c r="F165" s="195"/>
      <c r="G165" s="195"/>
      <c r="H165" s="195"/>
      <c r="I165" s="19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6">
      <c r="A166" s="5"/>
      <c r="B166" s="286"/>
      <c r="C166" s="5"/>
      <c r="D166" s="195"/>
      <c r="E166" s="195"/>
      <c r="F166" s="195"/>
      <c r="G166" s="195"/>
      <c r="H166" s="195"/>
      <c r="I166" s="19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6">
      <c r="A167" s="5"/>
      <c r="B167" s="286"/>
      <c r="C167" s="5"/>
      <c r="D167" s="195"/>
      <c r="E167" s="195"/>
      <c r="F167" s="195"/>
      <c r="G167" s="195"/>
      <c r="H167" s="195"/>
      <c r="I167" s="19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6">
      <c r="A168" s="5"/>
      <c r="B168" s="286"/>
      <c r="C168" s="5"/>
      <c r="D168" s="195"/>
      <c r="E168" s="195"/>
      <c r="F168" s="195"/>
      <c r="G168" s="195"/>
      <c r="H168" s="195"/>
      <c r="I168" s="19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6">
      <c r="A169" s="5"/>
      <c r="B169" s="286"/>
      <c r="C169" s="5"/>
      <c r="D169" s="195"/>
      <c r="E169" s="195"/>
      <c r="F169" s="195"/>
      <c r="G169" s="195"/>
      <c r="H169" s="195"/>
      <c r="I169" s="19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6">
      <c r="A170" s="5"/>
      <c r="B170" s="286"/>
      <c r="C170" s="5"/>
      <c r="D170" s="195"/>
      <c r="E170" s="195"/>
      <c r="F170" s="195"/>
      <c r="G170" s="195"/>
      <c r="H170" s="195"/>
      <c r="I170" s="19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6">
      <c r="A171" s="5"/>
      <c r="B171" s="286"/>
      <c r="C171" s="5"/>
      <c r="D171" s="195"/>
      <c r="E171" s="195"/>
      <c r="F171" s="195"/>
      <c r="G171" s="195"/>
      <c r="H171" s="195"/>
      <c r="I171" s="19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6">
      <c r="A172" s="5"/>
      <c r="B172" s="286"/>
      <c r="C172" s="5"/>
      <c r="D172" s="195"/>
      <c r="E172" s="195"/>
      <c r="F172" s="195"/>
      <c r="G172" s="195"/>
      <c r="H172" s="195"/>
      <c r="I172" s="19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6">
      <c r="A173" s="5"/>
      <c r="B173" s="286"/>
      <c r="C173" s="5"/>
      <c r="D173" s="195"/>
      <c r="E173" s="195"/>
      <c r="F173" s="195"/>
      <c r="G173" s="195"/>
      <c r="H173" s="195"/>
      <c r="I173" s="19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6">
      <c r="A174" s="5"/>
      <c r="B174" s="286"/>
      <c r="C174" s="5"/>
      <c r="D174" s="195"/>
      <c r="E174" s="195"/>
      <c r="F174" s="195"/>
      <c r="G174" s="195"/>
      <c r="H174" s="195"/>
      <c r="I174" s="19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6">
      <c r="A175" s="5"/>
      <c r="B175" s="286"/>
      <c r="C175" s="5"/>
      <c r="D175" s="195"/>
      <c r="E175" s="195"/>
      <c r="F175" s="195"/>
      <c r="G175" s="195"/>
      <c r="H175" s="195"/>
      <c r="I175" s="19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6">
      <c r="A176" s="5"/>
      <c r="B176" s="286"/>
      <c r="C176" s="5"/>
      <c r="D176" s="195"/>
      <c r="E176" s="195"/>
      <c r="F176" s="195"/>
      <c r="G176" s="195"/>
      <c r="H176" s="195"/>
      <c r="I176" s="19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6">
      <c r="A177" s="5"/>
      <c r="B177" s="286"/>
      <c r="C177" s="5"/>
      <c r="D177" s="195"/>
      <c r="E177" s="195"/>
      <c r="F177" s="195"/>
      <c r="G177" s="195"/>
      <c r="H177" s="195"/>
      <c r="I177" s="19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6">
      <c r="A178" s="5"/>
      <c r="B178" s="286"/>
      <c r="C178" s="5"/>
      <c r="D178" s="195"/>
      <c r="E178" s="195"/>
      <c r="F178" s="195"/>
      <c r="G178" s="195"/>
      <c r="H178" s="195"/>
      <c r="I178" s="19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6">
      <c r="A179" s="5"/>
      <c r="B179" s="286"/>
      <c r="C179" s="5"/>
      <c r="D179" s="195"/>
      <c r="E179" s="195"/>
      <c r="F179" s="195"/>
      <c r="G179" s="195"/>
      <c r="H179" s="195"/>
      <c r="I179" s="19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6">
      <c r="A180" s="5"/>
      <c r="B180" s="286"/>
      <c r="C180" s="5"/>
      <c r="D180" s="195"/>
      <c r="E180" s="195"/>
      <c r="F180" s="195"/>
      <c r="G180" s="195"/>
      <c r="H180" s="195"/>
      <c r="I180" s="19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6">
      <c r="A181" s="5"/>
      <c r="B181" s="286"/>
      <c r="C181" s="5"/>
      <c r="D181" s="195"/>
      <c r="E181" s="195"/>
      <c r="F181" s="195"/>
      <c r="G181" s="195"/>
      <c r="H181" s="195"/>
      <c r="I181" s="19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6">
      <c r="A182" s="5"/>
      <c r="B182" s="286"/>
      <c r="C182" s="5"/>
      <c r="D182" s="195"/>
      <c r="E182" s="195"/>
      <c r="F182" s="195"/>
      <c r="G182" s="195"/>
      <c r="H182" s="195"/>
      <c r="I182" s="19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6">
      <c r="A183" s="5"/>
      <c r="B183" s="286"/>
      <c r="C183" s="5"/>
      <c r="D183" s="195"/>
      <c r="E183" s="195"/>
      <c r="F183" s="195"/>
      <c r="G183" s="195"/>
      <c r="H183" s="195"/>
      <c r="I183" s="19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6">
      <c r="A184" s="5"/>
      <c r="B184" s="286"/>
      <c r="C184" s="5"/>
      <c r="D184" s="195"/>
      <c r="E184" s="195"/>
      <c r="F184" s="195"/>
      <c r="G184" s="195"/>
      <c r="H184" s="195"/>
      <c r="I184" s="19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6">
      <c r="A185" s="5"/>
      <c r="B185" s="286"/>
      <c r="C185" s="5"/>
      <c r="D185" s="195"/>
      <c r="E185" s="195"/>
      <c r="F185" s="195"/>
      <c r="G185" s="195"/>
      <c r="H185" s="195"/>
      <c r="I185" s="19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6">
      <c r="A186" s="5"/>
      <c r="B186" s="286"/>
      <c r="C186" s="5"/>
      <c r="D186" s="195"/>
      <c r="E186" s="195"/>
      <c r="F186" s="195"/>
      <c r="G186" s="195"/>
      <c r="H186" s="195"/>
      <c r="I186" s="19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6">
      <c r="A187" s="5"/>
      <c r="B187" s="286"/>
      <c r="C187" s="5"/>
      <c r="D187" s="195"/>
      <c r="E187" s="195"/>
      <c r="F187" s="195"/>
      <c r="G187" s="195"/>
      <c r="H187" s="195"/>
      <c r="I187" s="19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6">
      <c r="A188" s="5"/>
      <c r="B188" s="286"/>
      <c r="C188" s="5"/>
      <c r="D188" s="195"/>
      <c r="E188" s="195"/>
      <c r="F188" s="195"/>
      <c r="G188" s="195"/>
      <c r="H188" s="195"/>
      <c r="I188" s="19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6">
      <c r="A189" s="5"/>
      <c r="B189" s="286"/>
      <c r="C189" s="5"/>
      <c r="D189" s="195"/>
      <c r="E189" s="195"/>
      <c r="F189" s="195"/>
      <c r="G189" s="195"/>
      <c r="H189" s="195"/>
      <c r="I189" s="19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6">
      <c r="A190" s="5"/>
      <c r="B190" s="286"/>
      <c r="C190" s="5"/>
      <c r="D190" s="195"/>
      <c r="E190" s="195"/>
      <c r="F190" s="195"/>
      <c r="G190" s="195"/>
      <c r="H190" s="195"/>
      <c r="I190" s="19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6">
      <c r="A191" s="5"/>
      <c r="B191" s="286"/>
      <c r="C191" s="5"/>
      <c r="D191" s="195"/>
      <c r="E191" s="195"/>
      <c r="F191" s="195"/>
      <c r="G191" s="195"/>
      <c r="H191" s="195"/>
      <c r="I191" s="19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6">
      <c r="A192" s="5"/>
      <c r="B192" s="286"/>
      <c r="C192" s="5"/>
      <c r="D192" s="195"/>
      <c r="E192" s="195"/>
      <c r="F192" s="195"/>
      <c r="G192" s="195"/>
      <c r="H192" s="195"/>
      <c r="I192" s="19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6">
      <c r="A193" s="5"/>
      <c r="B193" s="286"/>
      <c r="C193" s="5"/>
      <c r="D193" s="195"/>
      <c r="E193" s="195"/>
      <c r="F193" s="195"/>
      <c r="G193" s="195"/>
      <c r="H193" s="195"/>
      <c r="I193" s="19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6">
      <c r="A194" s="5"/>
      <c r="B194" s="286"/>
      <c r="C194" s="5"/>
      <c r="D194" s="195"/>
      <c r="E194" s="195"/>
      <c r="F194" s="195"/>
      <c r="G194" s="195"/>
      <c r="H194" s="195"/>
      <c r="I194" s="19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6">
      <c r="A195" s="5"/>
      <c r="B195" s="286"/>
      <c r="C195" s="5"/>
      <c r="D195" s="195"/>
      <c r="E195" s="195"/>
      <c r="F195" s="195"/>
      <c r="G195" s="195"/>
      <c r="H195" s="195"/>
      <c r="I195" s="19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6">
      <c r="A196" s="5"/>
      <c r="B196" s="286"/>
      <c r="C196" s="5"/>
      <c r="D196" s="195"/>
      <c r="E196" s="195"/>
      <c r="F196" s="195"/>
      <c r="G196" s="195"/>
      <c r="H196" s="195"/>
      <c r="I196" s="19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6">
      <c r="A197" s="5"/>
      <c r="B197" s="286"/>
      <c r="C197" s="5"/>
      <c r="D197" s="195"/>
      <c r="E197" s="195"/>
      <c r="F197" s="195"/>
      <c r="G197" s="195"/>
      <c r="H197" s="195"/>
      <c r="I197" s="19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6">
      <c r="A198" s="5"/>
      <c r="B198" s="286"/>
      <c r="C198" s="5"/>
      <c r="D198" s="195"/>
      <c r="E198" s="195"/>
      <c r="F198" s="195"/>
      <c r="G198" s="195"/>
      <c r="H198" s="195"/>
      <c r="I198" s="19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6">
      <c r="A199" s="5"/>
      <c r="B199" s="286"/>
      <c r="C199" s="5"/>
      <c r="D199" s="195"/>
      <c r="E199" s="195"/>
      <c r="F199" s="195"/>
      <c r="G199" s="195"/>
      <c r="H199" s="195"/>
      <c r="I199" s="19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6">
      <c r="A200" s="5"/>
      <c r="B200" s="286"/>
      <c r="C200" s="5"/>
      <c r="D200" s="195"/>
      <c r="E200" s="195"/>
      <c r="F200" s="195"/>
      <c r="G200" s="195"/>
      <c r="H200" s="195"/>
      <c r="I200" s="19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6">
      <c r="A201" s="5"/>
      <c r="B201" s="286"/>
      <c r="C201" s="5"/>
      <c r="D201" s="195"/>
      <c r="E201" s="195"/>
      <c r="F201" s="195"/>
      <c r="G201" s="195"/>
      <c r="H201" s="195"/>
      <c r="I201" s="19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6">
      <c r="A202" s="5"/>
      <c r="B202" s="286"/>
      <c r="C202" s="5"/>
      <c r="D202" s="195"/>
      <c r="E202" s="195"/>
      <c r="F202" s="195"/>
      <c r="G202" s="195"/>
      <c r="H202" s="195"/>
      <c r="I202" s="19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6">
      <c r="A203" s="5"/>
      <c r="B203" s="286"/>
      <c r="C203" s="5"/>
      <c r="D203" s="195"/>
      <c r="E203" s="195"/>
      <c r="F203" s="195"/>
      <c r="G203" s="195"/>
      <c r="H203" s="195"/>
      <c r="I203" s="19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6">
      <c r="A204" s="5"/>
      <c r="B204" s="286"/>
      <c r="C204" s="5"/>
      <c r="D204" s="195"/>
      <c r="E204" s="195"/>
      <c r="F204" s="195"/>
      <c r="G204" s="195"/>
      <c r="H204" s="195"/>
      <c r="I204" s="19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6">
      <c r="A205" s="5"/>
      <c r="B205" s="286"/>
      <c r="C205" s="5"/>
      <c r="D205" s="195"/>
      <c r="E205" s="195"/>
      <c r="F205" s="195"/>
      <c r="G205" s="195"/>
      <c r="H205" s="195"/>
      <c r="I205" s="19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6">
      <c r="A206" s="5"/>
      <c r="B206" s="286"/>
      <c r="C206" s="5"/>
      <c r="D206" s="195"/>
      <c r="E206" s="195"/>
      <c r="F206" s="195"/>
      <c r="G206" s="195"/>
      <c r="H206" s="195"/>
      <c r="I206" s="19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6">
      <c r="A207" s="5"/>
      <c r="B207" s="286"/>
      <c r="C207" s="5"/>
      <c r="D207" s="195"/>
      <c r="E207" s="195"/>
      <c r="F207" s="195"/>
      <c r="G207" s="195"/>
      <c r="H207" s="195"/>
      <c r="I207" s="19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6">
      <c r="A208" s="5"/>
      <c r="B208" s="286"/>
      <c r="C208" s="5"/>
      <c r="D208" s="195"/>
      <c r="E208" s="195"/>
      <c r="F208" s="195"/>
      <c r="G208" s="195"/>
      <c r="H208" s="195"/>
      <c r="I208" s="19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6">
      <c r="A209" s="5"/>
      <c r="B209" s="286"/>
      <c r="C209" s="5"/>
      <c r="D209" s="195"/>
      <c r="E209" s="195"/>
      <c r="F209" s="195"/>
      <c r="G209" s="195"/>
      <c r="H209" s="195"/>
      <c r="I209" s="19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6">
      <c r="A210" s="5"/>
      <c r="B210" s="286"/>
      <c r="C210" s="5"/>
      <c r="D210" s="195"/>
      <c r="E210" s="195"/>
      <c r="F210" s="195"/>
      <c r="G210" s="195"/>
      <c r="H210" s="195"/>
      <c r="I210" s="19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6">
      <c r="A211" s="5"/>
      <c r="B211" s="286"/>
      <c r="C211" s="5"/>
      <c r="D211" s="195"/>
      <c r="E211" s="195"/>
      <c r="F211" s="195"/>
      <c r="G211" s="195"/>
      <c r="H211" s="195"/>
      <c r="I211" s="19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6">
      <c r="A212" s="5"/>
      <c r="B212" s="286"/>
      <c r="C212" s="5"/>
      <c r="D212" s="195"/>
      <c r="E212" s="195"/>
      <c r="F212" s="195"/>
      <c r="G212" s="195"/>
      <c r="H212" s="195"/>
      <c r="I212" s="19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6">
      <c r="A213" s="5"/>
      <c r="B213" s="286"/>
      <c r="C213" s="5"/>
      <c r="D213" s="195"/>
      <c r="E213" s="195"/>
      <c r="F213" s="195"/>
      <c r="G213" s="195"/>
      <c r="H213" s="195"/>
      <c r="I213" s="19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6">
      <c r="A214" s="5"/>
      <c r="B214" s="286"/>
      <c r="C214" s="5"/>
      <c r="D214" s="195"/>
      <c r="E214" s="195"/>
      <c r="F214" s="195"/>
      <c r="G214" s="195"/>
      <c r="H214" s="195"/>
      <c r="I214" s="19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6">
      <c r="A215" s="5"/>
      <c r="B215" s="286"/>
      <c r="C215" s="5"/>
      <c r="D215" s="195"/>
      <c r="E215" s="195"/>
      <c r="F215" s="195"/>
      <c r="G215" s="195"/>
      <c r="H215" s="195"/>
      <c r="I215" s="19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6">
      <c r="A216" s="5"/>
      <c r="B216" s="286"/>
      <c r="C216" s="5"/>
      <c r="D216" s="195"/>
      <c r="E216" s="195"/>
      <c r="F216" s="195"/>
      <c r="G216" s="195"/>
      <c r="H216" s="195"/>
      <c r="I216" s="19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6">
      <c r="A217" s="5"/>
      <c r="B217" s="286"/>
      <c r="C217" s="5"/>
      <c r="D217" s="195"/>
      <c r="E217" s="195"/>
      <c r="F217" s="195"/>
      <c r="G217" s="195"/>
      <c r="H217" s="195"/>
      <c r="I217" s="19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6">
      <c r="A218" s="5"/>
      <c r="B218" s="286"/>
      <c r="C218" s="5"/>
      <c r="D218" s="195"/>
      <c r="E218" s="195"/>
      <c r="F218" s="195"/>
      <c r="G218" s="195"/>
      <c r="H218" s="195"/>
      <c r="I218" s="19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6">
      <c r="A219" s="5"/>
      <c r="B219" s="286"/>
      <c r="C219" s="5"/>
      <c r="D219" s="195"/>
      <c r="E219" s="195"/>
      <c r="F219" s="195"/>
      <c r="G219" s="195"/>
      <c r="H219" s="195"/>
      <c r="I219" s="19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6">
      <c r="A220" s="5"/>
      <c r="B220" s="286"/>
      <c r="C220" s="5"/>
      <c r="D220" s="195"/>
      <c r="E220" s="195"/>
      <c r="F220" s="195"/>
      <c r="G220" s="195"/>
      <c r="H220" s="195"/>
      <c r="I220" s="19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6">
      <c r="A221" s="5"/>
      <c r="B221" s="286"/>
      <c r="C221" s="5"/>
      <c r="D221" s="195"/>
      <c r="E221" s="195"/>
      <c r="F221" s="195"/>
      <c r="G221" s="195"/>
      <c r="H221" s="195"/>
      <c r="I221" s="19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6">
      <c r="A222" s="5"/>
      <c r="B222" s="286"/>
      <c r="C222" s="5"/>
      <c r="D222" s="195"/>
      <c r="E222" s="195"/>
      <c r="F222" s="195"/>
      <c r="G222" s="195"/>
      <c r="H222" s="195"/>
      <c r="I222" s="19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6">
      <c r="A223" s="5"/>
      <c r="B223" s="286"/>
      <c r="C223" s="5"/>
      <c r="D223" s="195"/>
      <c r="E223" s="195"/>
      <c r="F223" s="195"/>
      <c r="G223" s="195"/>
      <c r="H223" s="195"/>
      <c r="I223" s="19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6">
      <c r="A224" s="5"/>
      <c r="B224" s="286"/>
      <c r="C224" s="5"/>
      <c r="D224" s="195"/>
      <c r="E224" s="195"/>
      <c r="F224" s="195"/>
      <c r="G224" s="195"/>
      <c r="H224" s="195"/>
      <c r="I224" s="19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6">
      <c r="A225" s="5"/>
      <c r="B225" s="286"/>
      <c r="C225" s="5"/>
      <c r="D225" s="195"/>
      <c r="E225" s="195"/>
      <c r="F225" s="195"/>
      <c r="G225" s="195"/>
      <c r="H225" s="195"/>
      <c r="I225" s="19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6">
      <c r="A226" s="5"/>
      <c r="B226" s="286"/>
      <c r="C226" s="5"/>
      <c r="D226" s="195"/>
      <c r="E226" s="195"/>
      <c r="F226" s="195"/>
      <c r="G226" s="195"/>
      <c r="H226" s="195"/>
      <c r="I226" s="19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6">
      <c r="A227" s="5"/>
      <c r="B227" s="286"/>
      <c r="C227" s="5"/>
      <c r="D227" s="195"/>
      <c r="E227" s="195"/>
      <c r="F227" s="195"/>
      <c r="G227" s="195"/>
      <c r="H227" s="195"/>
      <c r="I227" s="19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6">
      <c r="A228" s="5"/>
      <c r="B228" s="286"/>
      <c r="C228" s="5"/>
      <c r="D228" s="195"/>
      <c r="E228" s="195"/>
      <c r="F228" s="195"/>
      <c r="G228" s="195"/>
      <c r="H228" s="195"/>
      <c r="I228" s="19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6">
      <c r="A229" s="5"/>
      <c r="B229" s="286"/>
      <c r="C229" s="5"/>
      <c r="D229" s="195"/>
      <c r="E229" s="195"/>
      <c r="F229" s="195"/>
      <c r="G229" s="195"/>
      <c r="H229" s="195"/>
      <c r="I229" s="19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6">
      <c r="A230" s="5"/>
      <c r="B230" s="286"/>
      <c r="C230" s="5"/>
      <c r="D230" s="195"/>
      <c r="E230" s="195"/>
      <c r="F230" s="195"/>
      <c r="G230" s="195"/>
      <c r="H230" s="195"/>
      <c r="I230" s="19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6">
      <c r="A231" s="5"/>
      <c r="B231" s="286"/>
      <c r="C231" s="5"/>
      <c r="D231" s="195"/>
      <c r="E231" s="195"/>
      <c r="F231" s="195"/>
      <c r="G231" s="195"/>
      <c r="H231" s="195"/>
      <c r="I231" s="19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6">
      <c r="A232" s="5"/>
      <c r="B232" s="286"/>
      <c r="C232" s="5"/>
      <c r="D232" s="195"/>
      <c r="E232" s="195"/>
      <c r="F232" s="195"/>
      <c r="G232" s="195"/>
      <c r="H232" s="195"/>
      <c r="I232" s="19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6">
      <c r="A233" s="5"/>
      <c r="B233" s="286"/>
      <c r="C233" s="5"/>
      <c r="D233" s="195"/>
      <c r="E233" s="195"/>
      <c r="F233" s="195"/>
      <c r="G233" s="195"/>
      <c r="H233" s="195"/>
      <c r="I233" s="19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6">
      <c r="A234" s="5"/>
      <c r="B234" s="286"/>
      <c r="C234" s="5"/>
      <c r="D234" s="195"/>
      <c r="E234" s="195"/>
      <c r="F234" s="195"/>
      <c r="G234" s="195"/>
      <c r="H234" s="195"/>
      <c r="I234" s="19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6">
      <c r="A235" s="5"/>
      <c r="B235" s="286"/>
      <c r="C235" s="5"/>
      <c r="D235" s="195"/>
      <c r="E235" s="195"/>
      <c r="F235" s="195"/>
      <c r="G235" s="195"/>
      <c r="H235" s="195"/>
      <c r="I235" s="19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6">
      <c r="A236" s="5"/>
      <c r="B236" s="286"/>
      <c r="C236" s="5"/>
      <c r="D236" s="195"/>
      <c r="E236" s="195"/>
      <c r="F236" s="195"/>
      <c r="G236" s="195"/>
      <c r="H236" s="195"/>
      <c r="I236" s="19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6">
      <c r="A237" s="5"/>
      <c r="B237" s="286"/>
      <c r="C237" s="5"/>
      <c r="D237" s="195"/>
      <c r="E237" s="195"/>
      <c r="F237" s="195"/>
      <c r="G237" s="195"/>
      <c r="H237" s="195"/>
      <c r="I237" s="19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6">
      <c r="A238" s="5"/>
      <c r="B238" s="286"/>
      <c r="C238" s="5"/>
      <c r="D238" s="195"/>
      <c r="E238" s="195"/>
      <c r="F238" s="195"/>
      <c r="G238" s="195"/>
      <c r="H238" s="195"/>
      <c r="I238" s="19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6">
      <c r="A239" s="5"/>
      <c r="B239" s="286"/>
      <c r="C239" s="5"/>
      <c r="D239" s="195"/>
      <c r="E239" s="195"/>
      <c r="F239" s="195"/>
      <c r="G239" s="195"/>
      <c r="H239" s="195"/>
      <c r="I239" s="19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6">
      <c r="A240" s="5"/>
      <c r="B240" s="286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6">
      <c r="A241" s="5"/>
      <c r="B241" s="286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6">
      <c r="A242" s="5"/>
      <c r="B242" s="286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6">
      <c r="A243" s="5"/>
      <c r="B243" s="286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6">
      <c r="A244" s="5"/>
      <c r="B244" s="286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6">
      <c r="A245" s="5"/>
      <c r="B245" s="286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6">
      <c r="A246" s="5"/>
      <c r="B246" s="286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6">
      <c r="A247" s="5"/>
      <c r="B247" s="286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6">
      <c r="A248" s="5"/>
      <c r="B248" s="286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6">
      <c r="A249" s="5"/>
      <c r="B249" s="286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6">
      <c r="A250" s="5"/>
      <c r="B250" s="286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6">
      <c r="A251" s="5"/>
      <c r="B251" s="286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6">
      <c r="A252" s="5"/>
      <c r="B252" s="286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6">
      <c r="A253" s="5"/>
      <c r="B253" s="286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6">
      <c r="A254" s="5"/>
      <c r="B254" s="286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6">
      <c r="A255" s="5"/>
      <c r="B255" s="286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6">
      <c r="A256" s="5"/>
      <c r="B256" s="286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6">
      <c r="A257" s="5"/>
      <c r="B257" s="286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6">
      <c r="A258" s="5"/>
      <c r="B258" s="286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6">
      <c r="A259" s="5"/>
      <c r="B259" s="286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6">
      <c r="A260" s="5"/>
      <c r="B260" s="286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6">
      <c r="A261" s="5"/>
      <c r="B261" s="286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6">
      <c r="A262" s="5"/>
      <c r="B262" s="286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6">
      <c r="A263" s="5"/>
      <c r="B263" s="286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6">
      <c r="A264" s="5"/>
      <c r="B264" s="286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6">
      <c r="A265" s="5"/>
      <c r="B265" s="286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6">
      <c r="A266" s="5"/>
      <c r="B266" s="286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6">
      <c r="A267" s="5"/>
      <c r="B267" s="286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6">
      <c r="A268" s="5"/>
      <c r="B268" s="286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6">
      <c r="A269" s="5"/>
      <c r="B269" s="286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6">
      <c r="A270" s="5"/>
      <c r="B270" s="286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6">
      <c r="A271" s="5"/>
      <c r="B271" s="286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6">
      <c r="A272" s="5"/>
      <c r="B272" s="286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6">
      <c r="A273" s="5"/>
      <c r="B273" s="286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6">
      <c r="A274" s="5"/>
      <c r="B274" s="286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6">
      <c r="A275" s="5"/>
      <c r="B275" s="286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6">
      <c r="A276" s="5"/>
      <c r="B276" s="286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6">
      <c r="A277" s="5"/>
      <c r="B277" s="286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6">
      <c r="A278" s="5"/>
      <c r="B278" s="286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6">
      <c r="A279" s="5"/>
      <c r="B279" s="286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6">
      <c r="A280" s="5"/>
      <c r="B280" s="286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6">
      <c r="A281" s="5"/>
      <c r="B281" s="286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6">
      <c r="A282" s="5"/>
      <c r="B282" s="286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6">
      <c r="A283" s="5"/>
      <c r="B283" s="286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6">
      <c r="A284" s="5"/>
      <c r="B284" s="286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6">
      <c r="A285" s="5"/>
      <c r="B285" s="286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6">
      <c r="A286" s="5"/>
      <c r="B286" s="286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6">
      <c r="A287" s="5"/>
      <c r="B287" s="286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6">
      <c r="A288" s="5"/>
      <c r="B288" s="286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6">
      <c r="A289" s="5"/>
      <c r="B289" s="286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6">
      <c r="A290" s="5"/>
      <c r="B290" s="286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6">
      <c r="A291" s="5"/>
      <c r="B291" s="286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6">
      <c r="A292" s="5"/>
      <c r="B292" s="286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6">
      <c r="A293" s="5"/>
      <c r="B293" s="286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6">
      <c r="A294" s="5"/>
      <c r="B294" s="286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6">
      <c r="A295" s="5"/>
      <c r="B295" s="286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6">
      <c r="A296" s="5"/>
      <c r="B296" s="286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6">
      <c r="A297" s="5"/>
      <c r="B297" s="286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6">
      <c r="A298" s="5"/>
      <c r="B298" s="286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6">
      <c r="A299" s="5"/>
      <c r="B299" s="286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6">
      <c r="A300" s="5"/>
      <c r="B300" s="286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6">
      <c r="A301" s="5"/>
      <c r="B301" s="286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6">
      <c r="A302" s="5"/>
      <c r="B302" s="286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6">
      <c r="A303" s="5"/>
      <c r="B303" s="286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6">
      <c r="A304" s="5"/>
      <c r="B304" s="286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6">
      <c r="A305" s="5"/>
      <c r="B305" s="286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6">
      <c r="A306" s="5"/>
      <c r="B306" s="286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6">
      <c r="A307" s="5"/>
      <c r="B307" s="286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6">
      <c r="A308" s="5"/>
      <c r="B308" s="286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6">
      <c r="A309" s="5"/>
      <c r="B309" s="286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6">
      <c r="A310" s="5"/>
      <c r="B310" s="286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6">
      <c r="A311" s="5"/>
      <c r="B311" s="286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6">
      <c r="A312" s="5"/>
      <c r="B312" s="286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6">
      <c r="A313" s="5"/>
      <c r="B313" s="286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6">
      <c r="A314" s="5"/>
      <c r="B314" s="286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6">
      <c r="A315" s="5"/>
      <c r="B315" s="286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6">
      <c r="A316" s="5"/>
      <c r="B316" s="286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6">
      <c r="A317" s="5"/>
      <c r="B317" s="286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6">
      <c r="A318" s="5"/>
      <c r="B318" s="286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6">
      <c r="A319" s="5"/>
      <c r="B319" s="286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6">
      <c r="A320" s="5"/>
      <c r="B320" s="286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6">
      <c r="A321" s="5"/>
      <c r="B321" s="286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6">
      <c r="A322" s="5"/>
      <c r="B322" s="286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6">
      <c r="A323" s="5"/>
      <c r="B323" s="286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6">
      <c r="A324" s="5"/>
      <c r="B324" s="286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6">
      <c r="A325" s="5"/>
      <c r="B325" s="286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6">
      <c r="A326" s="5"/>
      <c r="B326" s="286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6">
      <c r="A327" s="5"/>
      <c r="B327" s="286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6">
      <c r="A328" s="5"/>
      <c r="B328" s="286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6">
      <c r="A329" s="5"/>
      <c r="B329" s="286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6">
      <c r="A330" s="5"/>
      <c r="B330" s="286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6">
      <c r="A331" s="5"/>
      <c r="B331" s="286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6">
      <c r="A332" s="5"/>
      <c r="B332" s="286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6">
      <c r="A333" s="5"/>
      <c r="B333" s="286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6">
      <c r="A334" s="5"/>
      <c r="B334" s="286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6">
      <c r="A335" s="5"/>
      <c r="B335" s="286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6">
      <c r="A336" s="5"/>
      <c r="B336" s="286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6">
      <c r="A337" s="5"/>
      <c r="B337" s="286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6">
      <c r="A338" s="5"/>
      <c r="B338" s="286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6">
      <c r="A339" s="5"/>
      <c r="B339" s="286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6">
      <c r="A340" s="5"/>
      <c r="B340" s="286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6">
      <c r="A341" s="5"/>
      <c r="B341" s="286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6">
      <c r="A342" s="5"/>
      <c r="B342" s="286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6">
      <c r="A343" s="5"/>
      <c r="B343" s="286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6">
      <c r="A344" s="5"/>
      <c r="B344" s="286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6">
      <c r="A345" s="5"/>
      <c r="B345" s="286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6">
      <c r="A346" s="5"/>
      <c r="B346" s="286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6">
      <c r="A347" s="5"/>
      <c r="B347" s="286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6">
      <c r="A348" s="5"/>
      <c r="B348" s="286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6">
      <c r="A349" s="5"/>
      <c r="B349" s="286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6">
      <c r="A350" s="5"/>
      <c r="B350" s="286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6">
      <c r="A351" s="5"/>
      <c r="B351" s="286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6">
      <c r="A352" s="5"/>
      <c r="B352" s="286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6">
      <c r="A353" s="5"/>
      <c r="B353" s="286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6">
      <c r="A354" s="5"/>
      <c r="B354" s="286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6">
      <c r="A355" s="5"/>
      <c r="B355" s="286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6">
      <c r="A356" s="5"/>
      <c r="B356" s="286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6">
      <c r="A357" s="5"/>
      <c r="B357" s="286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6">
      <c r="A358" s="5"/>
      <c r="B358" s="286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6">
      <c r="A359" s="5"/>
      <c r="B359" s="286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6">
      <c r="A360" s="5"/>
      <c r="B360" s="286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6">
      <c r="A361" s="5"/>
      <c r="B361" s="286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6">
      <c r="A362" s="5"/>
      <c r="B362" s="286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6">
      <c r="A363" s="5"/>
      <c r="B363" s="286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6">
      <c r="A364" s="5"/>
      <c r="B364" s="286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6">
      <c r="A365" s="5"/>
      <c r="B365" s="286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6">
      <c r="A366" s="5"/>
      <c r="B366" s="286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6">
      <c r="A367" s="5"/>
      <c r="B367" s="286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6">
      <c r="A368" s="5"/>
      <c r="B368" s="286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6">
      <c r="A369" s="5"/>
      <c r="B369" s="286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6">
      <c r="A370" s="5"/>
      <c r="B370" s="286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6">
      <c r="A371" s="5"/>
      <c r="B371" s="286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6">
      <c r="A372" s="5"/>
      <c r="B372" s="286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6">
      <c r="A373" s="5"/>
      <c r="B373" s="286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6">
      <c r="A374" s="5"/>
      <c r="B374" s="286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6">
      <c r="A375" s="5"/>
      <c r="B375" s="286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6">
      <c r="A376" s="5"/>
      <c r="B376" s="286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6">
      <c r="A377" s="5"/>
      <c r="B377" s="286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6">
      <c r="A378" s="5"/>
      <c r="B378" s="286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6">
      <c r="A379" s="5"/>
      <c r="B379" s="286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6">
      <c r="A380" s="5"/>
      <c r="B380" s="286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6">
      <c r="A381" s="5"/>
      <c r="B381" s="286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6">
      <c r="A382" s="5"/>
      <c r="B382" s="286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6">
      <c r="A383" s="5"/>
      <c r="B383" s="286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6">
      <c r="A384" s="5"/>
      <c r="B384" s="286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6">
      <c r="A385" s="5"/>
      <c r="B385" s="286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6">
      <c r="A386" s="5"/>
      <c r="B386" s="286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6">
      <c r="A387" s="5"/>
      <c r="B387" s="286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6">
      <c r="A388" s="5"/>
      <c r="B388" s="286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6">
      <c r="A389" s="5"/>
      <c r="B389" s="286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6">
      <c r="A390" s="5"/>
      <c r="B390" s="286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6">
      <c r="A391" s="5"/>
      <c r="B391" s="286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6">
      <c r="A392" s="5"/>
      <c r="B392" s="286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6">
      <c r="A393" s="5"/>
      <c r="B393" s="286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6">
      <c r="A394" s="5"/>
      <c r="B394" s="286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6">
      <c r="A395" s="5"/>
      <c r="B395" s="286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6">
      <c r="A396" s="5"/>
      <c r="B396" s="286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6">
      <c r="A397" s="5"/>
      <c r="B397" s="286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6">
      <c r="A398" s="5"/>
      <c r="B398" s="286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6">
      <c r="A399" s="5"/>
      <c r="B399" s="286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6">
      <c r="A400" s="5"/>
      <c r="B400" s="286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6">
      <c r="A401" s="5"/>
      <c r="B401" s="286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6">
      <c r="A402" s="5"/>
      <c r="B402" s="286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6">
      <c r="A403" s="5"/>
      <c r="B403" s="286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6">
      <c r="A404" s="5"/>
      <c r="B404" s="286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6">
      <c r="A405" s="5"/>
      <c r="B405" s="286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6">
      <c r="A406" s="5"/>
      <c r="B406" s="286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6">
      <c r="A407" s="5"/>
      <c r="B407" s="286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6">
      <c r="A408" s="5"/>
      <c r="B408" s="286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6">
      <c r="A409" s="5"/>
      <c r="B409" s="286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6">
      <c r="A410" s="5"/>
      <c r="B410" s="286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6">
      <c r="A411" s="5"/>
      <c r="B411" s="286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6">
      <c r="A412" s="5"/>
      <c r="B412" s="286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6">
      <c r="A413" s="5"/>
      <c r="B413" s="286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6">
      <c r="A414" s="5"/>
      <c r="B414" s="286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6">
      <c r="A415" s="5"/>
      <c r="B415" s="286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6">
      <c r="A416" s="5"/>
      <c r="B416" s="286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6">
      <c r="A417" s="5"/>
      <c r="B417" s="286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6">
      <c r="A418" s="5"/>
      <c r="B418" s="286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6">
      <c r="A419" s="5"/>
      <c r="B419" s="286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6">
      <c r="A420" s="5"/>
      <c r="B420" s="286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6">
      <c r="A421" s="5"/>
      <c r="B421" s="286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6">
      <c r="A422" s="5"/>
      <c r="B422" s="286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6">
      <c r="A423" s="5"/>
      <c r="B423" s="286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6">
      <c r="A424" s="5"/>
      <c r="B424" s="286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6">
      <c r="A425" s="5"/>
      <c r="B425" s="286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6">
      <c r="A426" s="5"/>
      <c r="B426" s="286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6">
      <c r="A427" s="5"/>
      <c r="B427" s="286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6">
      <c r="A428" s="5"/>
      <c r="B428" s="286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6">
      <c r="A429" s="5"/>
      <c r="B429" s="286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6">
      <c r="A430" s="5"/>
      <c r="B430" s="286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6">
      <c r="A431" s="5"/>
      <c r="B431" s="286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6">
      <c r="A432" s="5"/>
      <c r="B432" s="286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6">
      <c r="A433" s="5"/>
      <c r="B433" s="286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6">
      <c r="A434" s="5"/>
      <c r="B434" s="286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6">
      <c r="A435" s="5"/>
      <c r="B435" s="286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6">
      <c r="A436" s="5"/>
      <c r="B436" s="286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6">
      <c r="A437" s="5"/>
      <c r="B437" s="286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6">
      <c r="A438" s="5"/>
      <c r="B438" s="286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6">
      <c r="A439" s="5"/>
      <c r="B439" s="286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6">
      <c r="A440" s="5"/>
      <c r="B440" s="286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6">
      <c r="A441" s="5"/>
      <c r="B441" s="286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6">
      <c r="A442" s="5"/>
      <c r="B442" s="286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6">
      <c r="A443" s="5"/>
      <c r="B443" s="286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6">
      <c r="A444" s="5"/>
      <c r="B444" s="286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6">
      <c r="A445" s="5"/>
      <c r="B445" s="286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6">
      <c r="A446" s="5"/>
      <c r="B446" s="286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6">
      <c r="A447" s="5"/>
      <c r="B447" s="286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6">
      <c r="A448" s="5"/>
      <c r="B448" s="286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6">
      <c r="A449" s="5"/>
      <c r="B449" s="286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6">
      <c r="A450" s="5"/>
      <c r="B450" s="286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6">
      <c r="A451" s="5"/>
      <c r="B451" s="286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6">
      <c r="A452" s="5"/>
      <c r="B452" s="286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6">
      <c r="A453" s="5"/>
      <c r="B453" s="286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6">
      <c r="A454" s="5"/>
      <c r="B454" s="286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6">
      <c r="A455" s="5"/>
      <c r="B455" s="286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6">
      <c r="A456" s="5"/>
      <c r="B456" s="286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6">
      <c r="A457" s="5"/>
      <c r="B457" s="286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6">
      <c r="A458" s="5"/>
      <c r="B458" s="286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6">
      <c r="A459" s="5"/>
      <c r="B459" s="286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6">
      <c r="A460" s="5"/>
      <c r="B460" s="286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6">
      <c r="A461" s="5"/>
      <c r="B461" s="286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6">
      <c r="A462" s="5"/>
      <c r="B462" s="286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6">
      <c r="A463" s="5"/>
      <c r="B463" s="286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6">
      <c r="A464" s="5"/>
      <c r="B464" s="286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6">
      <c r="A465" s="5"/>
      <c r="B465" s="286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6">
      <c r="A466" s="5"/>
      <c r="B466" s="286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6">
      <c r="A467" s="5"/>
      <c r="B467" s="286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6">
      <c r="A468" s="5"/>
      <c r="B468" s="286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6">
      <c r="A469" s="5"/>
      <c r="B469" s="286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6">
      <c r="A470" s="5"/>
      <c r="B470" s="286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6">
      <c r="A471" s="5"/>
      <c r="B471" s="286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6">
      <c r="A472" s="5"/>
      <c r="B472" s="286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6">
      <c r="A473" s="5"/>
      <c r="B473" s="286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6">
      <c r="A474" s="5"/>
      <c r="B474" s="286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6">
      <c r="A475" s="5"/>
      <c r="B475" s="286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6">
      <c r="A476" s="5"/>
      <c r="B476" s="286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6">
      <c r="A477" s="5"/>
      <c r="B477" s="286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6">
      <c r="A478" s="5"/>
      <c r="B478" s="286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6">
      <c r="A479" s="5"/>
      <c r="B479" s="286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6">
      <c r="A480" s="5"/>
      <c r="B480" s="286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6">
      <c r="A481" s="5"/>
      <c r="B481" s="286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6">
      <c r="A482" s="5"/>
      <c r="B482" s="286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6">
      <c r="A483" s="5"/>
      <c r="B483" s="286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6">
      <c r="A484" s="5"/>
      <c r="B484" s="286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6">
      <c r="A485" s="5"/>
      <c r="B485" s="286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6">
      <c r="A486" s="5"/>
      <c r="B486" s="286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6">
      <c r="A487" s="5"/>
      <c r="B487" s="286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6">
      <c r="A488" s="5"/>
      <c r="B488" s="286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6">
      <c r="A489" s="5"/>
      <c r="B489" s="286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6">
      <c r="A490" s="5"/>
      <c r="B490" s="286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6">
      <c r="A491" s="5"/>
      <c r="B491" s="286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6">
      <c r="A492" s="5"/>
      <c r="B492" s="286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6">
      <c r="A493" s="5"/>
      <c r="B493" s="286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6">
      <c r="A494" s="5"/>
      <c r="B494" s="286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6">
      <c r="A495" s="5"/>
      <c r="B495" s="286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6">
      <c r="A496" s="5"/>
      <c r="B496" s="286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6">
      <c r="A497" s="5"/>
      <c r="B497" s="286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6">
      <c r="A498" s="5"/>
      <c r="B498" s="286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6">
      <c r="A499" s="5"/>
      <c r="B499" s="286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6">
      <c r="A500" s="5"/>
      <c r="B500" s="286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6">
      <c r="A501" s="5"/>
      <c r="B501" s="286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6">
      <c r="A502" s="5"/>
      <c r="B502" s="286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6">
      <c r="A503" s="5"/>
      <c r="B503" s="286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6">
      <c r="A504" s="5"/>
      <c r="B504" s="286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6">
      <c r="A505" s="5"/>
      <c r="B505" s="286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6">
      <c r="A506" s="5"/>
      <c r="B506" s="286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6">
      <c r="A507" s="5"/>
      <c r="B507" s="286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6">
      <c r="A508" s="5"/>
      <c r="B508" s="286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6">
      <c r="A509" s="5"/>
      <c r="B509" s="286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6">
      <c r="A510" s="5"/>
      <c r="B510" s="286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6">
      <c r="A511" s="5"/>
      <c r="B511" s="286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6">
      <c r="A512" s="5"/>
      <c r="B512" s="286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6">
      <c r="A513" s="5"/>
      <c r="B513" s="286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6">
      <c r="A514" s="5"/>
      <c r="B514" s="286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6">
      <c r="A515" s="5"/>
      <c r="B515" s="286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6">
      <c r="A516" s="5"/>
      <c r="B516" s="286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6">
      <c r="A517" s="5"/>
      <c r="B517" s="286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6">
      <c r="A518" s="5"/>
      <c r="B518" s="286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6">
      <c r="A519" s="5"/>
      <c r="B519" s="286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6">
      <c r="A520" s="5"/>
      <c r="B520" s="286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6">
      <c r="A521" s="5"/>
      <c r="B521" s="286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6">
      <c r="A522" s="5"/>
      <c r="B522" s="286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6">
      <c r="A523" s="5"/>
      <c r="B523" s="286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6">
      <c r="A524" s="5"/>
      <c r="B524" s="286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6">
      <c r="A525" s="5"/>
      <c r="B525" s="286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6">
      <c r="A526" s="5"/>
      <c r="B526" s="286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6">
      <c r="A527" s="5"/>
      <c r="B527" s="286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6">
      <c r="A528" s="5"/>
      <c r="B528" s="286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6">
      <c r="A529" s="5"/>
      <c r="B529" s="286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6">
      <c r="A530" s="5"/>
      <c r="B530" s="286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6">
      <c r="A531" s="5"/>
      <c r="B531" s="286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6">
      <c r="A532" s="5"/>
      <c r="B532" s="286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6">
      <c r="A533" s="5"/>
      <c r="B533" s="286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6">
      <c r="A534" s="5"/>
      <c r="B534" s="286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6">
      <c r="A535" s="5"/>
      <c r="B535" s="286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6">
      <c r="A536" s="5"/>
      <c r="B536" s="286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6">
      <c r="A537" s="5"/>
      <c r="B537" s="286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6">
      <c r="A538" s="5"/>
      <c r="B538" s="286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6">
      <c r="A539" s="5"/>
      <c r="B539" s="286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6">
      <c r="A540" s="5"/>
      <c r="B540" s="286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6">
      <c r="A541" s="5"/>
      <c r="B541" s="286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6">
      <c r="A542" s="5"/>
      <c r="B542" s="286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6">
      <c r="A543" s="5"/>
      <c r="B543" s="286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6">
      <c r="A544" s="5"/>
      <c r="B544" s="286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6">
      <c r="A545" s="5"/>
      <c r="B545" s="286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6">
      <c r="A546" s="5"/>
      <c r="B546" s="286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6">
      <c r="A547" s="5"/>
      <c r="B547" s="286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6">
      <c r="A548" s="5"/>
      <c r="B548" s="286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6">
      <c r="A549" s="5"/>
      <c r="B549" s="286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6">
      <c r="A550" s="5"/>
      <c r="B550" s="286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6">
      <c r="A551" s="5"/>
      <c r="B551" s="286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6">
      <c r="A552" s="5"/>
      <c r="B552" s="286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6">
      <c r="A553" s="5"/>
      <c r="B553" s="286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6">
      <c r="A554" s="5"/>
      <c r="B554" s="286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6">
      <c r="A555" s="5"/>
      <c r="B555" s="286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6">
      <c r="A556" s="5"/>
      <c r="B556" s="286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6">
      <c r="A557" s="5"/>
      <c r="B557" s="286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6">
      <c r="A558" s="5"/>
      <c r="B558" s="286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6">
      <c r="A559" s="5"/>
      <c r="B559" s="286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6">
      <c r="A560" s="5"/>
      <c r="B560" s="286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6">
      <c r="A561" s="5"/>
      <c r="B561" s="286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6">
      <c r="A562" s="5"/>
      <c r="B562" s="286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6">
      <c r="A563" s="5"/>
      <c r="B563" s="286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6">
      <c r="A564" s="5"/>
      <c r="B564" s="286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6">
      <c r="A565" s="5"/>
      <c r="B565" s="286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6">
      <c r="A566" s="5"/>
      <c r="B566" s="286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6">
      <c r="A567" s="5"/>
      <c r="B567" s="286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6">
      <c r="A568" s="5"/>
      <c r="B568" s="286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6">
      <c r="A569" s="5"/>
      <c r="B569" s="286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6">
      <c r="A570" s="5"/>
      <c r="B570" s="286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6">
      <c r="A571" s="5"/>
      <c r="B571" s="286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6">
      <c r="A572" s="5"/>
      <c r="B572" s="286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6">
      <c r="A573" s="5"/>
      <c r="B573" s="286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6">
      <c r="A574" s="5"/>
      <c r="B574" s="286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6">
      <c r="A575" s="5"/>
      <c r="B575" s="286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6">
      <c r="A576" s="5"/>
      <c r="B576" s="286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6">
      <c r="A577" s="5"/>
      <c r="B577" s="286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6">
      <c r="A578" s="5"/>
      <c r="B578" s="286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6">
      <c r="A579" s="5"/>
      <c r="B579" s="286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6">
      <c r="A580" s="5"/>
      <c r="B580" s="286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6">
      <c r="A581" s="5"/>
      <c r="B581" s="286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6">
      <c r="A582" s="5"/>
      <c r="B582" s="286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6">
      <c r="A583" s="5"/>
      <c r="B583" s="286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6">
      <c r="A584" s="5"/>
      <c r="B584" s="286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6">
      <c r="A585" s="5"/>
      <c r="B585" s="286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6">
      <c r="A586" s="5"/>
      <c r="B586" s="286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6">
      <c r="A587" s="5"/>
      <c r="B587" s="286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6">
      <c r="A588" s="5"/>
      <c r="B588" s="286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6">
      <c r="A589" s="5"/>
      <c r="B589" s="286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6">
      <c r="A590" s="5"/>
      <c r="B590" s="286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6">
      <c r="A591" s="5"/>
      <c r="B591" s="286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6">
      <c r="A592" s="5"/>
      <c r="B592" s="286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6">
      <c r="A593" s="5"/>
      <c r="B593" s="286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6">
      <c r="A594" s="5"/>
      <c r="B594" s="286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6">
      <c r="A595" s="5"/>
      <c r="B595" s="286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6">
      <c r="A596" s="5"/>
      <c r="B596" s="286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6">
      <c r="A597" s="5"/>
      <c r="B597" s="286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6">
      <c r="A598" s="5"/>
      <c r="B598" s="286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6">
      <c r="A599" s="5"/>
      <c r="B599" s="286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6">
      <c r="A600" s="5"/>
      <c r="B600" s="286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6">
      <c r="A601" s="5"/>
      <c r="B601" s="286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6">
      <c r="A602" s="5"/>
      <c r="B602" s="286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6">
      <c r="A603" s="5"/>
      <c r="B603" s="286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6">
      <c r="A604" s="5"/>
      <c r="B604" s="286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6">
      <c r="A605" s="5"/>
      <c r="B605" s="286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6">
      <c r="A606" s="5"/>
      <c r="B606" s="286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6">
      <c r="A607" s="5"/>
      <c r="B607" s="286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6">
      <c r="A608" s="5"/>
      <c r="B608" s="286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6">
      <c r="A609" s="5"/>
      <c r="B609" s="286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6">
      <c r="A610" s="5"/>
      <c r="B610" s="286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6">
      <c r="A611" s="5"/>
      <c r="B611" s="286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6">
      <c r="A612" s="5"/>
      <c r="B612" s="286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6">
      <c r="A613" s="5"/>
      <c r="B613" s="286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6">
      <c r="A614" s="5"/>
      <c r="B614" s="286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6">
      <c r="A615" s="5"/>
      <c r="B615" s="286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6">
      <c r="A616" s="5"/>
      <c r="B616" s="286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6">
      <c r="A617" s="5"/>
      <c r="B617" s="286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6">
      <c r="A618" s="5"/>
      <c r="B618" s="286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6">
      <c r="A619" s="5"/>
      <c r="B619" s="286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6">
      <c r="A620" s="5"/>
      <c r="B620" s="286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6">
      <c r="A621" s="5"/>
      <c r="B621" s="286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6">
      <c r="A622" s="5"/>
      <c r="B622" s="286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6">
      <c r="A623" s="5"/>
      <c r="B623" s="286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6">
      <c r="A624" s="5"/>
      <c r="B624" s="286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6">
      <c r="A625" s="5"/>
      <c r="B625" s="286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6">
      <c r="A626" s="5"/>
      <c r="B626" s="286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6">
      <c r="A627" s="5"/>
      <c r="B627" s="286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6">
      <c r="A628" s="5"/>
      <c r="B628" s="286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6">
      <c r="A629" s="5"/>
      <c r="B629" s="286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6">
      <c r="A630" s="5"/>
      <c r="B630" s="286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6">
      <c r="A631" s="5"/>
      <c r="B631" s="286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6">
      <c r="A632" s="5"/>
      <c r="B632" s="286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6">
      <c r="A633" s="5"/>
      <c r="B633" s="286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6">
      <c r="A634" s="5"/>
      <c r="B634" s="286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6">
      <c r="A635" s="5"/>
      <c r="B635" s="286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6">
      <c r="A636" s="5"/>
      <c r="B636" s="286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6">
      <c r="A637" s="5"/>
      <c r="B637" s="286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6">
      <c r="A638" s="5"/>
      <c r="B638" s="286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6">
      <c r="A639" s="5"/>
      <c r="B639" s="286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6">
      <c r="A640" s="5"/>
      <c r="B640" s="286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6">
      <c r="A641" s="5"/>
      <c r="B641" s="286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6">
      <c r="A642" s="5"/>
      <c r="B642" s="286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6">
      <c r="A643" s="5"/>
      <c r="B643" s="286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6">
      <c r="A644" s="5"/>
      <c r="B644" s="286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6">
      <c r="A645" s="5"/>
      <c r="B645" s="286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6">
      <c r="A646" s="5"/>
      <c r="B646" s="286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6">
      <c r="A647" s="5"/>
      <c r="B647" s="286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6">
      <c r="A648" s="5"/>
      <c r="B648" s="286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6">
      <c r="A649" s="5"/>
      <c r="B649" s="286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6">
      <c r="A650" s="5"/>
      <c r="B650" s="286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6">
      <c r="A651" s="5"/>
      <c r="B651" s="286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6">
      <c r="A652" s="5"/>
      <c r="B652" s="286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6">
      <c r="A653" s="5"/>
      <c r="B653" s="286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6">
      <c r="A654" s="5"/>
      <c r="B654" s="286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6">
      <c r="A655" s="5"/>
      <c r="B655" s="286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6">
      <c r="A656" s="5"/>
      <c r="B656" s="286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6">
      <c r="A657" s="5"/>
      <c r="B657" s="286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6">
      <c r="A658" s="5"/>
      <c r="B658" s="286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6">
      <c r="A659" s="5"/>
      <c r="B659" s="286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6">
      <c r="A660" s="5"/>
      <c r="B660" s="286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6">
      <c r="A661" s="5"/>
      <c r="B661" s="286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6">
      <c r="A662" s="5"/>
      <c r="B662" s="286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6">
      <c r="A663" s="5"/>
      <c r="B663" s="286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6">
      <c r="A664" s="5"/>
      <c r="B664" s="286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6">
      <c r="A665" s="5"/>
      <c r="B665" s="286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6">
      <c r="A666" s="5"/>
      <c r="B666" s="286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6">
      <c r="A667" s="5"/>
      <c r="B667" s="286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6">
      <c r="A668" s="5"/>
      <c r="B668" s="286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6">
      <c r="A669" s="5"/>
      <c r="B669" s="286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6">
      <c r="A670" s="5"/>
      <c r="B670" s="286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6">
      <c r="A671" s="5"/>
      <c r="B671" s="286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6">
      <c r="A672" s="5"/>
      <c r="B672" s="286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6">
      <c r="A673" s="5"/>
      <c r="B673" s="286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6">
      <c r="A674" s="5"/>
      <c r="B674" s="286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6">
      <c r="A675" s="5"/>
      <c r="B675" s="286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6">
      <c r="A676" s="5"/>
      <c r="B676" s="286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6">
      <c r="A677" s="5"/>
      <c r="B677" s="286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6">
      <c r="A678" s="5"/>
      <c r="B678" s="286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6">
      <c r="A679" s="5"/>
      <c r="B679" s="286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6">
      <c r="A680" s="5"/>
      <c r="B680" s="286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6">
      <c r="A681" s="5"/>
      <c r="B681" s="286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6">
      <c r="A682" s="5"/>
      <c r="B682" s="286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6">
      <c r="A683" s="5"/>
      <c r="B683" s="286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6">
      <c r="A684" s="5"/>
      <c r="B684" s="286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6">
      <c r="A685" s="5"/>
      <c r="B685" s="286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6">
      <c r="A686" s="5"/>
      <c r="B686" s="286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6">
      <c r="A687" s="5"/>
      <c r="B687" s="286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6">
      <c r="A688" s="5"/>
      <c r="B688" s="286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6">
      <c r="A689" s="5"/>
      <c r="B689" s="286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6">
      <c r="A690" s="5"/>
      <c r="B690" s="286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6">
      <c r="A691" s="5"/>
      <c r="B691" s="286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6">
      <c r="A692" s="5"/>
      <c r="B692" s="286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6">
      <c r="A693" s="5"/>
      <c r="B693" s="286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6">
      <c r="A694" s="5"/>
      <c r="B694" s="286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6">
      <c r="A695" s="5"/>
      <c r="B695" s="286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6">
      <c r="A696" s="5"/>
      <c r="B696" s="286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6">
      <c r="A697" s="5"/>
      <c r="B697" s="286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6">
      <c r="A698" s="5"/>
      <c r="B698" s="286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6">
      <c r="A699" s="5"/>
      <c r="B699" s="286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6">
      <c r="A700" s="5"/>
      <c r="B700" s="286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6">
      <c r="A701" s="5"/>
      <c r="B701" s="286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6">
      <c r="A702" s="5"/>
      <c r="B702" s="286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6">
      <c r="A703" s="5"/>
      <c r="B703" s="286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6">
      <c r="A704" s="5"/>
      <c r="B704" s="286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6">
      <c r="A705" s="5"/>
      <c r="B705" s="286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6">
      <c r="A706" s="5"/>
      <c r="B706" s="286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6">
      <c r="A707" s="5"/>
      <c r="B707" s="286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6">
      <c r="A708" s="5"/>
      <c r="B708" s="286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6">
      <c r="A709" s="5"/>
      <c r="B709" s="286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6">
      <c r="A710" s="5"/>
      <c r="B710" s="286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6">
      <c r="A711" s="5"/>
      <c r="B711" s="286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6">
      <c r="A712" s="5"/>
      <c r="B712" s="286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6">
      <c r="A713" s="5"/>
      <c r="B713" s="286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6">
      <c r="A714" s="5"/>
      <c r="B714" s="286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6">
      <c r="A715" s="5"/>
      <c r="B715" s="286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6">
      <c r="A716" s="5"/>
      <c r="B716" s="286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6">
      <c r="A717" s="5"/>
      <c r="B717" s="286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6">
      <c r="A718" s="5"/>
      <c r="B718" s="286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6">
      <c r="A719" s="5"/>
      <c r="B719" s="286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6">
      <c r="A720" s="5"/>
      <c r="B720" s="286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6">
      <c r="A721" s="5"/>
      <c r="B721" s="286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6">
      <c r="A722" s="5"/>
      <c r="B722" s="286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6">
      <c r="A723" s="5"/>
      <c r="B723" s="286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6">
      <c r="A724" s="5"/>
      <c r="B724" s="286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6">
      <c r="A725" s="5"/>
      <c r="B725" s="286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6">
      <c r="A726" s="5"/>
      <c r="B726" s="286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6">
      <c r="A727" s="5"/>
      <c r="B727" s="286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6">
      <c r="A728" s="5"/>
      <c r="B728" s="286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6">
      <c r="A729" s="5"/>
      <c r="B729" s="286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6">
      <c r="A730" s="5"/>
      <c r="B730" s="286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6">
      <c r="A731" s="5"/>
      <c r="B731" s="286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6">
      <c r="A732" s="5"/>
      <c r="B732" s="286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6">
      <c r="A733" s="5"/>
      <c r="B733" s="286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6">
      <c r="A734" s="5"/>
      <c r="B734" s="286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6">
      <c r="A735" s="5"/>
      <c r="B735" s="286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6">
      <c r="A736" s="5"/>
      <c r="B736" s="286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6">
      <c r="A737" s="5"/>
      <c r="B737" s="286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6">
      <c r="A738" s="5"/>
      <c r="B738" s="286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6">
      <c r="A739" s="5"/>
      <c r="B739" s="286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6">
      <c r="A740" s="5"/>
      <c r="B740" s="286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6">
      <c r="A741" s="5"/>
      <c r="B741" s="286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6">
      <c r="A742" s="5"/>
      <c r="B742" s="286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6">
      <c r="A743" s="5"/>
      <c r="B743" s="286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6">
      <c r="A744" s="5"/>
      <c r="B744" s="286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6">
      <c r="A745" s="5"/>
      <c r="B745" s="286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6">
      <c r="A746" s="5"/>
      <c r="B746" s="286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6">
      <c r="A747" s="5"/>
      <c r="B747" s="286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6">
      <c r="A748" s="5"/>
      <c r="B748" s="286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6">
      <c r="A749" s="5"/>
      <c r="B749" s="286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6">
      <c r="A750" s="5"/>
      <c r="B750" s="286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6">
      <c r="A751" s="5"/>
      <c r="B751" s="286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6">
      <c r="A752" s="5"/>
      <c r="B752" s="286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6">
      <c r="A753" s="5"/>
      <c r="B753" s="286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6">
      <c r="A754" s="5"/>
      <c r="B754" s="286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6">
      <c r="A755" s="5"/>
      <c r="B755" s="286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6">
      <c r="A756" s="5"/>
      <c r="B756" s="286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6">
      <c r="A757" s="5"/>
      <c r="B757" s="286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6">
      <c r="A758" s="5"/>
      <c r="B758" s="286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6">
      <c r="A759" s="5"/>
      <c r="B759" s="286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6">
      <c r="A760" s="5"/>
      <c r="B760" s="286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6">
      <c r="A761" s="5"/>
      <c r="B761" s="286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6">
      <c r="A762" s="5"/>
      <c r="B762" s="286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6">
      <c r="A763" s="5"/>
      <c r="B763" s="286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6">
      <c r="A764" s="5"/>
      <c r="B764" s="286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6">
      <c r="A765" s="5"/>
      <c r="B765" s="286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6">
      <c r="A766" s="5"/>
      <c r="B766" s="286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6">
      <c r="A767" s="5"/>
      <c r="B767" s="286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6">
      <c r="A768" s="5"/>
      <c r="B768" s="286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6">
      <c r="A769" s="5"/>
      <c r="B769" s="286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6">
      <c r="A770" s="5"/>
      <c r="B770" s="286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6">
      <c r="A771" s="5"/>
      <c r="B771" s="286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6">
      <c r="A772" s="5"/>
      <c r="B772" s="286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6">
      <c r="A773" s="5"/>
      <c r="B773" s="286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6">
      <c r="A774" s="5"/>
      <c r="B774" s="286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6">
      <c r="A775" s="5"/>
      <c r="B775" s="286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6">
      <c r="A776" s="5"/>
      <c r="B776" s="286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6">
      <c r="A777" s="5"/>
      <c r="B777" s="286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6">
      <c r="A778" s="5"/>
      <c r="B778" s="286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6">
      <c r="A779" s="5"/>
      <c r="B779" s="286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6">
      <c r="A780" s="5"/>
      <c r="B780" s="286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6">
      <c r="A781" s="5"/>
      <c r="B781" s="286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6">
      <c r="A782" s="5"/>
      <c r="B782" s="286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6">
      <c r="A783" s="5"/>
      <c r="B783" s="286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6">
      <c r="A784" s="5"/>
      <c r="B784" s="286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6">
      <c r="A785" s="5"/>
      <c r="B785" s="286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6">
      <c r="A786" s="5"/>
      <c r="B786" s="286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6">
      <c r="A787" s="5"/>
      <c r="B787" s="286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6">
      <c r="A788" s="5"/>
      <c r="B788" s="286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6">
      <c r="A789" s="5"/>
      <c r="B789" s="286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6">
      <c r="A790" s="5"/>
      <c r="B790" s="286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6">
      <c r="A791" s="5"/>
      <c r="B791" s="286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6">
      <c r="A792" s="5"/>
      <c r="B792" s="286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6">
      <c r="A793" s="5"/>
      <c r="B793" s="286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6">
      <c r="A794" s="5"/>
      <c r="B794" s="286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6">
      <c r="A795" s="5"/>
      <c r="B795" s="286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6">
      <c r="A796" s="5"/>
      <c r="B796" s="286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6">
      <c r="A797" s="5"/>
      <c r="B797" s="286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6">
      <c r="A798" s="5"/>
      <c r="B798" s="286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6">
      <c r="A799" s="5"/>
      <c r="B799" s="286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6">
      <c r="A800" s="5"/>
      <c r="B800" s="286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6">
      <c r="A801" s="5"/>
      <c r="B801" s="286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6">
      <c r="A802" s="5"/>
      <c r="B802" s="286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6">
      <c r="A803" s="5"/>
      <c r="B803" s="286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6">
      <c r="A804" s="5"/>
      <c r="B804" s="286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6">
      <c r="A805" s="5"/>
      <c r="B805" s="286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6">
      <c r="A806" s="5"/>
      <c r="B806" s="286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6">
      <c r="A807" s="5"/>
      <c r="B807" s="286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6">
      <c r="A808" s="5"/>
      <c r="B808" s="286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6">
      <c r="A809" s="5"/>
      <c r="B809" s="286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6">
      <c r="A810" s="5"/>
      <c r="B810" s="286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6">
      <c r="A811" s="5"/>
      <c r="B811" s="286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6">
      <c r="A812" s="5"/>
      <c r="B812" s="286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6">
      <c r="A813" s="5"/>
      <c r="B813" s="286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6">
      <c r="A814" s="5"/>
      <c r="B814" s="286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6">
      <c r="A815" s="5"/>
      <c r="B815" s="286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6">
      <c r="A816" s="5"/>
      <c r="B816" s="286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6">
      <c r="A817" s="5"/>
      <c r="B817" s="286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6">
      <c r="A818" s="5"/>
      <c r="B818" s="286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6">
      <c r="A819" s="5"/>
      <c r="B819" s="286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6">
      <c r="A820" s="5"/>
      <c r="B820" s="286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6">
      <c r="A821" s="5"/>
      <c r="B821" s="286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6">
      <c r="A822" s="5"/>
      <c r="B822" s="286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6">
      <c r="A823" s="5"/>
      <c r="B823" s="286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6">
      <c r="A824" s="5"/>
      <c r="B824" s="286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6">
      <c r="A825" s="5"/>
      <c r="B825" s="286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6">
      <c r="A826" s="5"/>
      <c r="B826" s="286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6">
      <c r="A827" s="5"/>
      <c r="B827" s="286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6">
      <c r="A828" s="5"/>
      <c r="B828" s="286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6">
      <c r="A829" s="5"/>
      <c r="B829" s="286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6">
      <c r="A830" s="5"/>
      <c r="B830" s="286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6">
      <c r="A831" s="5"/>
      <c r="B831" s="286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6">
      <c r="A832" s="5"/>
      <c r="B832" s="286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6">
      <c r="A833" s="5"/>
      <c r="B833" s="286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6">
      <c r="A834" s="5"/>
      <c r="B834" s="286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6">
      <c r="A835" s="5"/>
      <c r="B835" s="286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6">
      <c r="A836" s="5"/>
      <c r="B836" s="286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6">
      <c r="A837" s="5"/>
      <c r="B837" s="286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6">
      <c r="A838" s="5"/>
      <c r="B838" s="286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6">
      <c r="A839" s="5"/>
      <c r="B839" s="286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6">
      <c r="A840" s="5"/>
      <c r="B840" s="286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6">
      <c r="A841" s="5"/>
      <c r="B841" s="286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6">
      <c r="A842" s="5"/>
      <c r="B842" s="286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6">
      <c r="A843" s="5"/>
      <c r="B843" s="286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6">
      <c r="A844" s="5"/>
      <c r="B844" s="286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6">
      <c r="A845" s="5"/>
      <c r="B845" s="286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6">
      <c r="A846" s="5"/>
      <c r="B846" s="286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6">
      <c r="A847" s="5"/>
      <c r="B847" s="286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6">
      <c r="A848" s="5"/>
      <c r="B848" s="286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6">
      <c r="A849" s="5"/>
      <c r="B849" s="286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6">
      <c r="A850" s="5"/>
      <c r="B850" s="286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6">
      <c r="A851" s="5"/>
      <c r="B851" s="286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6">
      <c r="A852" s="5"/>
      <c r="B852" s="286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6">
      <c r="A853" s="5"/>
      <c r="B853" s="286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6">
      <c r="A854" s="5"/>
      <c r="B854" s="286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6">
      <c r="A855" s="5"/>
      <c r="B855" s="286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6">
      <c r="A856" s="5"/>
      <c r="B856" s="286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6">
      <c r="A857" s="5"/>
      <c r="B857" s="286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6">
      <c r="A858" s="5"/>
      <c r="B858" s="286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6">
      <c r="A859" s="5"/>
      <c r="B859" s="286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6">
      <c r="A860" s="5"/>
      <c r="B860" s="286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6">
      <c r="A861" s="5"/>
      <c r="B861" s="286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6">
      <c r="A862" s="5"/>
      <c r="B862" s="286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6">
      <c r="A863" s="5"/>
      <c r="B863" s="286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6">
      <c r="A864" s="5"/>
      <c r="B864" s="286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6">
      <c r="A865" s="5"/>
      <c r="B865" s="286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6">
      <c r="A866" s="5"/>
      <c r="B866" s="286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6">
      <c r="A867" s="5"/>
      <c r="B867" s="286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6">
      <c r="A868" s="5"/>
      <c r="B868" s="286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6">
      <c r="A869" s="5"/>
      <c r="B869" s="286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6">
      <c r="A870" s="5"/>
      <c r="B870" s="286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6">
      <c r="A871" s="5"/>
      <c r="B871" s="286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6">
      <c r="A872" s="5"/>
      <c r="B872" s="286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6">
      <c r="A873" s="5"/>
      <c r="B873" s="286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6">
      <c r="A874" s="5"/>
      <c r="B874" s="286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6">
      <c r="A875" s="5"/>
      <c r="B875" s="286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6">
      <c r="A876" s="5"/>
      <c r="B876" s="286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6">
      <c r="A877" s="5"/>
      <c r="B877" s="286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6">
      <c r="A878" s="5"/>
      <c r="B878" s="286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6">
      <c r="A879" s="5"/>
      <c r="B879" s="286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6">
      <c r="A880" s="5"/>
      <c r="B880" s="286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6">
      <c r="A881" s="5"/>
      <c r="B881" s="286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6">
      <c r="A882" s="5"/>
      <c r="B882" s="286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6">
      <c r="A883" s="5"/>
      <c r="B883" s="286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6">
      <c r="A884" s="5"/>
      <c r="B884" s="286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6">
      <c r="A885" s="5"/>
      <c r="B885" s="286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6">
      <c r="A886" s="5"/>
      <c r="B886" s="286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6">
      <c r="A887" s="5"/>
      <c r="B887" s="286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6">
      <c r="A888" s="5"/>
      <c r="B888" s="286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6">
      <c r="A889" s="5"/>
      <c r="B889" s="286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6">
      <c r="A890" s="5"/>
      <c r="B890" s="286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6">
      <c r="A891" s="5"/>
      <c r="B891" s="286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6">
      <c r="A892" s="5"/>
      <c r="B892" s="286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6">
      <c r="A893" s="5"/>
      <c r="B893" s="286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6">
      <c r="A894" s="5"/>
      <c r="B894" s="286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6">
      <c r="A895" s="5"/>
      <c r="B895" s="286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6">
      <c r="A896" s="5"/>
      <c r="B896" s="286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6">
      <c r="A897" s="5"/>
      <c r="B897" s="286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6">
      <c r="A898" s="5"/>
      <c r="B898" s="286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6">
      <c r="A899" s="5"/>
      <c r="B899" s="286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6">
      <c r="A900" s="5"/>
      <c r="B900" s="286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6">
      <c r="A901" s="5"/>
      <c r="B901" s="286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6">
      <c r="A902" s="5"/>
      <c r="B902" s="286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6">
      <c r="A903" s="5"/>
      <c r="B903" s="286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6">
      <c r="A904" s="5"/>
      <c r="B904" s="286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6">
      <c r="A905" s="5"/>
      <c r="B905" s="286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6">
      <c r="A906" s="5"/>
      <c r="B906" s="286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6">
      <c r="A907" s="5"/>
      <c r="B907" s="286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6">
      <c r="A908" s="5"/>
      <c r="B908" s="286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6">
      <c r="A909" s="5"/>
      <c r="B909" s="286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6">
      <c r="A910" s="5"/>
      <c r="B910" s="286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6">
      <c r="A911" s="5"/>
      <c r="B911" s="286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6">
      <c r="A912" s="5"/>
      <c r="B912" s="286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6">
      <c r="A913" s="5"/>
      <c r="B913" s="286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6">
      <c r="A914" s="5"/>
      <c r="B914" s="286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6">
      <c r="A915" s="5"/>
      <c r="B915" s="286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6">
      <c r="A916" s="5"/>
      <c r="B916" s="286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6">
      <c r="A917" s="5"/>
      <c r="B917" s="286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6">
      <c r="A918" s="5"/>
      <c r="B918" s="286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6">
      <c r="A919" s="5"/>
      <c r="B919" s="286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6">
      <c r="A920" s="5"/>
      <c r="B920" s="286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6">
      <c r="A921" s="5"/>
      <c r="B921" s="286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6">
      <c r="A922" s="5"/>
      <c r="B922" s="286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6">
      <c r="A923" s="5"/>
      <c r="B923" s="286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6">
      <c r="A924" s="5"/>
      <c r="B924" s="286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6">
      <c r="A925" s="5"/>
      <c r="B925" s="286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6">
      <c r="A926" s="5"/>
      <c r="B926" s="286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6">
      <c r="A927" s="5"/>
      <c r="B927" s="286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6">
      <c r="A928" s="5"/>
      <c r="B928" s="286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6">
      <c r="A929" s="5"/>
      <c r="B929" s="286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6">
      <c r="A930" s="5"/>
      <c r="B930" s="286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6">
      <c r="A931" s="5"/>
      <c r="B931" s="286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6">
      <c r="A932" s="5"/>
      <c r="B932" s="286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6">
      <c r="A933" s="5"/>
      <c r="B933" s="286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6">
      <c r="A934" s="5"/>
      <c r="B934" s="286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6">
      <c r="A935" s="5"/>
      <c r="B935" s="286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6">
      <c r="A936" s="5"/>
      <c r="B936" s="286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6">
      <c r="A937" s="5"/>
      <c r="B937" s="286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6">
      <c r="A938" s="5"/>
      <c r="B938" s="286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6">
      <c r="A939" s="5"/>
      <c r="B939" s="286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6">
      <c r="A940" s="5"/>
      <c r="B940" s="286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6">
      <c r="A941" s="5"/>
      <c r="B941" s="286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6">
      <c r="A942" s="5"/>
      <c r="B942" s="286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6">
      <c r="A943" s="5"/>
      <c r="B943" s="286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6">
      <c r="A944" s="5"/>
      <c r="B944" s="286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6">
      <c r="A945" s="5"/>
      <c r="B945" s="286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6">
      <c r="A946" s="5"/>
      <c r="B946" s="286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6">
      <c r="A947" s="5"/>
      <c r="B947" s="286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6">
      <c r="A948" s="5"/>
      <c r="B948" s="286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6">
      <c r="A949" s="5"/>
      <c r="B949" s="286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6">
      <c r="A950" s="5"/>
      <c r="B950" s="286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6">
      <c r="A951" s="5"/>
      <c r="B951" s="286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6">
      <c r="A952" s="5"/>
      <c r="B952" s="286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6">
      <c r="A953" s="5"/>
      <c r="B953" s="286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6">
      <c r="A954" s="5"/>
      <c r="B954" s="286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6">
      <c r="A955" s="5"/>
      <c r="B955" s="286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6">
      <c r="A956" s="5"/>
      <c r="B956" s="286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6">
      <c r="A957" s="5"/>
      <c r="B957" s="286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6">
      <c r="A958" s="5"/>
      <c r="B958" s="286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6">
      <c r="A959" s="5"/>
      <c r="B959" s="286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6">
      <c r="A960" s="5"/>
      <c r="B960" s="286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6">
      <c r="A961" s="5"/>
      <c r="B961" s="286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6">
      <c r="A962" s="5"/>
      <c r="B962" s="286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6">
      <c r="A963" s="5"/>
      <c r="B963" s="286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6">
      <c r="A964" s="5"/>
      <c r="B964" s="286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6">
      <c r="A965" s="5"/>
      <c r="B965" s="286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6">
      <c r="A966" s="5"/>
      <c r="B966" s="286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6">
      <c r="A967" s="5"/>
      <c r="B967" s="286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6">
      <c r="A968" s="5"/>
      <c r="B968" s="286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6">
      <c r="A969" s="5"/>
      <c r="B969" s="286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6">
      <c r="A970" s="5"/>
      <c r="B970" s="286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6">
      <c r="A971" s="5"/>
      <c r="B971" s="286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6">
      <c r="A972" s="5"/>
      <c r="B972" s="286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6">
      <c r="A973" s="5"/>
      <c r="B973" s="286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6">
      <c r="A974" s="5"/>
      <c r="B974" s="286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6">
      <c r="A975" s="5"/>
      <c r="B975" s="286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6">
      <c r="A976" s="5"/>
      <c r="B976" s="286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6">
      <c r="A977" s="5"/>
      <c r="B977" s="286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6">
      <c r="A978" s="5"/>
      <c r="B978" s="286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6">
      <c r="A979" s="5"/>
      <c r="B979" s="286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6">
      <c r="A980" s="5"/>
      <c r="B980" s="286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6">
      <c r="A981" s="5"/>
      <c r="B981" s="286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6">
      <c r="A982" s="5"/>
      <c r="B982" s="286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6">
      <c r="A983" s="5"/>
      <c r="B983" s="286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6">
      <c r="A984" s="5"/>
      <c r="B984" s="286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6">
      <c r="A985" s="5"/>
      <c r="B985" s="286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6">
      <c r="A986" s="5"/>
      <c r="B986" s="286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6">
      <c r="A987" s="5"/>
      <c r="B987" s="286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6">
      <c r="A988" s="5"/>
      <c r="B988" s="286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6">
      <c r="A989" s="5"/>
      <c r="B989" s="286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6">
      <c r="A990" s="5"/>
      <c r="B990" s="286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6">
      <c r="A991" s="5"/>
      <c r="B991" s="286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6">
      <c r="A992" s="5"/>
      <c r="B992" s="286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6">
      <c r="A993" s="5"/>
      <c r="B993" s="286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6">
      <c r="A994" s="5"/>
      <c r="B994" s="286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6">
      <c r="A995" s="5"/>
      <c r="B995" s="286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6">
      <c r="A996" s="5"/>
      <c r="B996" s="286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6">
      <c r="A997" s="5"/>
      <c r="B997" s="286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6">
      <c r="A998" s="5"/>
      <c r="B998" s="286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6">
      <c r="A999" s="5"/>
      <c r="B999" s="286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6">
      <c r="A1000" s="5"/>
      <c r="B1000" s="286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27">
    <mergeCell ref="A1:D1"/>
    <mergeCell ref="A3:D3"/>
    <mergeCell ref="A4:D4"/>
    <mergeCell ref="A5:D5"/>
    <mergeCell ref="A8:A10"/>
    <mergeCell ref="B8:B10"/>
    <mergeCell ref="C8:E8"/>
    <mergeCell ref="B35:I35"/>
    <mergeCell ref="F8:I8"/>
    <mergeCell ref="C9:C10"/>
    <mergeCell ref="D9:D10"/>
    <mergeCell ref="E9:E10"/>
    <mergeCell ref="F9:F10"/>
    <mergeCell ref="G9:H9"/>
    <mergeCell ref="I9:I10"/>
    <mergeCell ref="A29:I29"/>
    <mergeCell ref="B31:F31"/>
    <mergeCell ref="B32:F32"/>
    <mergeCell ref="B33:F33"/>
    <mergeCell ref="B34:I34"/>
    <mergeCell ref="B42:I42"/>
    <mergeCell ref="B36:I36"/>
    <mergeCell ref="B37:I37"/>
    <mergeCell ref="B38:I38"/>
    <mergeCell ref="B39:I39"/>
    <mergeCell ref="B40:I40"/>
    <mergeCell ref="B41:I41"/>
  </mergeCells>
  <dataValidations count="2">
    <dataValidation type="decimal" allowBlank="1" showInputMessage="1" showErrorMessage="1" prompt="Невалиден формат - Стойността в клетката може да съдържа само положително число._x000a__x000a_За да коригирате натиснете Retry. За да се откажете натиснете Cancel." sqref="C20:H26" xr:uid="{D4D1EB88-663B-486B-AF7B-1A1F3DB2FC94}">
      <formula1>0</formula1>
      <formula2>9999999999999990</formula2>
    </dataValidation>
    <dataValidation type="decimal" allowBlank="1" showInputMessage="1" showErrorMessage="1" errorTitle="Невалиден формат" error="Стойността в клетката може да съдържа само положително число._x000a__x000a_За да коригирате натиснете Retry. За да се откажете натиснете Cancel." sqref="C13:H17" xr:uid="{AA8A5D7B-ED10-4C68-AE67-B2E72CB57CF1}">
      <formula1>0</formula1>
      <formula2>9999999999999990</formula2>
    </dataValidation>
  </dataValidations>
  <printOptions horizontalCentered="1" verticalCentered="1"/>
  <pageMargins left="0.74803149606299213" right="0.74803149606299213" top="0.74803149606299213" bottom="0.47244094488188981" header="0" footer="0"/>
  <pageSetup paperSize="9" scale="7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49C71E-252F-4B0C-B52F-1714171A329F}">
  <sheetPr>
    <pageSetUpPr fitToPage="1"/>
  </sheetPr>
  <dimension ref="A1:Z1000"/>
  <sheetViews>
    <sheetView view="pageBreakPreview" topLeftCell="A4" zoomScale="60" zoomScaleNormal="100" workbookViewId="0">
      <selection activeCell="K18" sqref="K18"/>
    </sheetView>
  </sheetViews>
  <sheetFormatPr defaultColWidth="14.44140625" defaultRowHeight="15" customHeight="1"/>
  <cols>
    <col min="1" max="1" width="51.77734375" customWidth="1"/>
    <col min="2" max="2" width="10.77734375" customWidth="1"/>
    <col min="3" max="7" width="13.77734375" customWidth="1"/>
    <col min="8" max="9" width="14.77734375" customWidth="1"/>
    <col min="10" max="20" width="10.77734375" customWidth="1"/>
    <col min="21" max="21" width="13.44140625" customWidth="1"/>
    <col min="22" max="26" width="10.77734375" customWidth="1"/>
  </cols>
  <sheetData>
    <row r="1" spans="1:26" ht="15.6">
      <c r="A1" s="456" t="s">
        <v>828</v>
      </c>
      <c r="B1" s="455"/>
      <c r="C1" s="455"/>
      <c r="D1" s="455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23"/>
      <c r="T1" s="19"/>
      <c r="U1" s="19"/>
      <c r="V1" s="19"/>
      <c r="W1" s="5"/>
      <c r="X1" s="5"/>
      <c r="Y1" s="5"/>
      <c r="Z1" s="5"/>
    </row>
    <row r="2" spans="1:26" ht="15.6">
      <c r="A2" s="384"/>
      <c r="B2" s="17"/>
      <c r="C2" s="17"/>
      <c r="D2" s="17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3"/>
      <c r="T2" s="19"/>
      <c r="U2" s="19"/>
      <c r="V2" s="19"/>
      <c r="W2" s="5"/>
      <c r="X2" s="5"/>
      <c r="Y2" s="5"/>
      <c r="Z2" s="5"/>
    </row>
    <row r="3" spans="1:26" ht="15.6">
      <c r="A3" s="458" t="str">
        <f>CONCATENATE("на ",UPPER(pdeName))</f>
        <v>на ЕЙЧ АР КЕПИТЪЛ АД</v>
      </c>
      <c r="B3" s="455"/>
      <c r="C3" s="455"/>
      <c r="D3" s="455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5"/>
      <c r="U3" s="5"/>
      <c r="V3" s="19"/>
      <c r="W3" s="5"/>
      <c r="X3" s="5"/>
      <c r="Y3" s="5"/>
      <c r="Z3" s="5"/>
    </row>
    <row r="4" spans="1:26" ht="15.6">
      <c r="A4" s="458" t="str">
        <f>CONCATENATE("ЕИК по БУЛСТАТ: ", pdeBulstat)</f>
        <v>ЕИК по БУЛСТАТ: 204654533</v>
      </c>
      <c r="B4" s="455"/>
      <c r="C4" s="455"/>
      <c r="D4" s="455"/>
      <c r="E4" s="17"/>
      <c r="F4" s="17"/>
      <c r="G4" s="124"/>
      <c r="H4" s="125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5"/>
      <c r="U4" s="5"/>
      <c r="V4" s="19"/>
      <c r="W4" s="5"/>
      <c r="X4" s="5"/>
      <c r="Y4" s="5"/>
      <c r="Z4" s="5"/>
    </row>
    <row r="5" spans="1:26" ht="15.6">
      <c r="A5" s="458" t="str">
        <f>CONCATENATE("към ",TEXT(endDate,"dd.mm.yyyy")," г.")</f>
        <v>към 31.12.2025 г.</v>
      </c>
      <c r="B5" s="455"/>
      <c r="C5" s="455"/>
      <c r="D5" s="455"/>
      <c r="E5" s="127"/>
      <c r="F5" s="127"/>
      <c r="G5" s="124"/>
      <c r="H5" s="23"/>
      <c r="I5" s="127"/>
      <c r="J5" s="127"/>
      <c r="K5" s="127"/>
      <c r="L5" s="127"/>
      <c r="M5" s="127"/>
      <c r="N5" s="127"/>
      <c r="O5" s="127"/>
      <c r="P5" s="127"/>
      <c r="Q5" s="127"/>
      <c r="R5" s="23"/>
      <c r="S5" s="17"/>
      <c r="T5" s="5"/>
      <c r="U5" s="5"/>
      <c r="V5" s="127"/>
      <c r="W5" s="5"/>
      <c r="X5" s="5"/>
      <c r="Y5" s="5"/>
      <c r="Z5" s="5"/>
    </row>
    <row r="6" spans="1:26" ht="15.6">
      <c r="A6" s="5"/>
      <c r="B6" s="286"/>
      <c r="C6" s="5"/>
      <c r="D6" s="5"/>
      <c r="E6" s="5"/>
      <c r="F6" s="5"/>
      <c r="G6" s="124"/>
      <c r="H6" s="126" t="s">
        <v>1013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6.2" thickBot="1">
      <c r="A7" s="5"/>
      <c r="B7" s="286"/>
      <c r="C7" s="5"/>
      <c r="D7" s="5"/>
      <c r="E7" s="5"/>
      <c r="F7" s="5"/>
      <c r="G7" s="5"/>
      <c r="H7" s="5"/>
      <c r="I7" s="26" t="s">
        <v>25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21" customHeight="1">
      <c r="A8" s="465" t="s">
        <v>482</v>
      </c>
      <c r="B8" s="468" t="s">
        <v>27</v>
      </c>
      <c r="C8" s="476" t="s">
        <v>829</v>
      </c>
      <c r="D8" s="478"/>
      <c r="E8" s="477"/>
      <c r="F8" s="476" t="s">
        <v>830</v>
      </c>
      <c r="G8" s="478"/>
      <c r="H8" s="478"/>
      <c r="I8" s="489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</row>
    <row r="9" spans="1:26" ht="24" customHeight="1">
      <c r="A9" s="466"/>
      <c r="B9" s="469"/>
      <c r="C9" s="472" t="s">
        <v>831</v>
      </c>
      <c r="D9" s="472" t="s">
        <v>832</v>
      </c>
      <c r="E9" s="472" t="s">
        <v>833</v>
      </c>
      <c r="F9" s="472" t="s">
        <v>834</v>
      </c>
      <c r="G9" s="492" t="s">
        <v>835</v>
      </c>
      <c r="H9" s="475"/>
      <c r="I9" s="490" t="s">
        <v>836</v>
      </c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</row>
    <row r="10" spans="1:26" ht="24" customHeight="1">
      <c r="A10" s="467"/>
      <c r="B10" s="470"/>
      <c r="C10" s="470"/>
      <c r="D10" s="470"/>
      <c r="E10" s="470"/>
      <c r="F10" s="470"/>
      <c r="G10" s="174" t="s">
        <v>837</v>
      </c>
      <c r="H10" s="174" t="s">
        <v>838</v>
      </c>
      <c r="I10" s="482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</row>
    <row r="11" spans="1:26" ht="16.2" thickBot="1">
      <c r="A11" s="328" t="s">
        <v>33</v>
      </c>
      <c r="B11" s="258" t="s">
        <v>34</v>
      </c>
      <c r="C11" s="329">
        <v>1</v>
      </c>
      <c r="D11" s="329">
        <v>2</v>
      </c>
      <c r="E11" s="329">
        <v>3</v>
      </c>
      <c r="F11" s="329">
        <v>4</v>
      </c>
      <c r="G11" s="329">
        <v>5</v>
      </c>
      <c r="H11" s="329">
        <v>6</v>
      </c>
      <c r="I11" s="330">
        <v>7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6">
      <c r="A12" s="182" t="s">
        <v>839</v>
      </c>
      <c r="B12" s="354"/>
      <c r="C12" s="385"/>
      <c r="D12" s="385"/>
      <c r="E12" s="385"/>
      <c r="F12" s="385"/>
      <c r="G12" s="385"/>
      <c r="H12" s="385"/>
      <c r="I12" s="386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6">
      <c r="A13" s="162" t="s">
        <v>840</v>
      </c>
      <c r="B13" s="153" t="s">
        <v>841</v>
      </c>
      <c r="C13" s="437">
        <v>8116</v>
      </c>
      <c r="D13" s="437"/>
      <c r="E13" s="437"/>
      <c r="F13" s="437">
        <v>465</v>
      </c>
      <c r="G13" s="437">
        <f>83+1</f>
        <v>84</v>
      </c>
      <c r="H13" s="437">
        <f>34+12+10</f>
        <v>56</v>
      </c>
      <c r="I13" s="388">
        <f t="shared" ref="I13:I18" si="0">F13+G13-H13</f>
        <v>493</v>
      </c>
      <c r="J13" s="436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6">
      <c r="A14" s="162" t="s">
        <v>842</v>
      </c>
      <c r="B14" s="153" t="s">
        <v>843</v>
      </c>
      <c r="C14" s="437"/>
      <c r="D14" s="437"/>
      <c r="E14" s="437"/>
      <c r="F14" s="437"/>
      <c r="G14" s="437"/>
      <c r="H14" s="437"/>
      <c r="I14" s="388">
        <f t="shared" si="0"/>
        <v>0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6">
      <c r="A15" s="162" t="s">
        <v>644</v>
      </c>
      <c r="B15" s="153" t="s">
        <v>844</v>
      </c>
      <c r="C15" s="437"/>
      <c r="D15" s="437"/>
      <c r="E15" s="437"/>
      <c r="F15" s="437"/>
      <c r="G15" s="437"/>
      <c r="H15" s="437"/>
      <c r="I15" s="388">
        <f t="shared" si="0"/>
        <v>0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6">
      <c r="A16" s="162" t="s">
        <v>845</v>
      </c>
      <c r="B16" s="153" t="s">
        <v>846</v>
      </c>
      <c r="C16" s="437"/>
      <c r="D16" s="437"/>
      <c r="E16" s="437"/>
      <c r="F16" s="437"/>
      <c r="G16" s="437"/>
      <c r="H16" s="437"/>
      <c r="I16" s="388">
        <f t="shared" si="0"/>
        <v>0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6">
      <c r="A17" s="162" t="s">
        <v>97</v>
      </c>
      <c r="B17" s="153" t="s">
        <v>847</v>
      </c>
      <c r="C17" s="437"/>
      <c r="D17" s="437"/>
      <c r="E17" s="437"/>
      <c r="F17" s="437"/>
      <c r="G17" s="437"/>
      <c r="H17" s="437"/>
      <c r="I17" s="388">
        <f t="shared" si="0"/>
        <v>0</v>
      </c>
      <c r="J17" s="436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6.8" thickBot="1">
      <c r="A18" s="338" t="s">
        <v>551</v>
      </c>
      <c r="B18" s="339" t="s">
        <v>848</v>
      </c>
      <c r="C18" s="389">
        <f t="shared" ref="C18:H18" si="1">C13+C14+C16+C17</f>
        <v>8116</v>
      </c>
      <c r="D18" s="389">
        <f t="shared" si="1"/>
        <v>0</v>
      </c>
      <c r="E18" s="389">
        <f t="shared" si="1"/>
        <v>0</v>
      </c>
      <c r="F18" s="389">
        <f t="shared" si="1"/>
        <v>465</v>
      </c>
      <c r="G18" s="389">
        <f t="shared" si="1"/>
        <v>84</v>
      </c>
      <c r="H18" s="389">
        <f t="shared" si="1"/>
        <v>56</v>
      </c>
      <c r="I18" s="390">
        <f t="shared" si="0"/>
        <v>493</v>
      </c>
      <c r="J18" s="5"/>
      <c r="K18" s="256">
        <f>I18+'Справка Холандия'!I18+'Справка България'!I18+'Справка САЩ'!I18</f>
        <v>30004</v>
      </c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6">
      <c r="A19" s="347" t="s">
        <v>849</v>
      </c>
      <c r="B19" s="359"/>
      <c r="C19" s="391"/>
      <c r="D19" s="391"/>
      <c r="E19" s="391"/>
      <c r="F19" s="391"/>
      <c r="G19" s="391"/>
      <c r="H19" s="391"/>
      <c r="I19" s="392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6">
      <c r="A20" s="162" t="s">
        <v>840</v>
      </c>
      <c r="B20" s="153" t="s">
        <v>850</v>
      </c>
      <c r="C20" s="387"/>
      <c r="D20" s="387"/>
      <c r="E20" s="387"/>
      <c r="F20" s="387"/>
      <c r="G20" s="387"/>
      <c r="H20" s="387"/>
      <c r="I20" s="388">
        <f t="shared" ref="I20:I27" si="2">F20+G20-H20</f>
        <v>0</v>
      </c>
      <c r="J20" s="195"/>
      <c r="K20" s="195"/>
      <c r="L20" s="195"/>
      <c r="M20" s="195"/>
      <c r="N20" s="195"/>
      <c r="O20" s="195"/>
      <c r="P20" s="19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6">
      <c r="A21" s="162" t="s">
        <v>851</v>
      </c>
      <c r="B21" s="153" t="s">
        <v>852</v>
      </c>
      <c r="C21" s="387"/>
      <c r="D21" s="387"/>
      <c r="E21" s="387"/>
      <c r="F21" s="387"/>
      <c r="G21" s="387"/>
      <c r="H21" s="387"/>
      <c r="I21" s="388">
        <f t="shared" si="2"/>
        <v>0</v>
      </c>
      <c r="J21" s="195"/>
      <c r="K21" s="195"/>
      <c r="L21" s="195"/>
      <c r="M21" s="195"/>
      <c r="N21" s="195"/>
      <c r="O21" s="195"/>
      <c r="P21" s="19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6">
      <c r="A22" s="162" t="s">
        <v>853</v>
      </c>
      <c r="B22" s="153" t="s">
        <v>854</v>
      </c>
      <c r="C22" s="387"/>
      <c r="D22" s="387"/>
      <c r="E22" s="387"/>
      <c r="F22" s="387"/>
      <c r="G22" s="387"/>
      <c r="H22" s="387"/>
      <c r="I22" s="388">
        <f t="shared" si="2"/>
        <v>0</v>
      </c>
      <c r="J22" s="195"/>
      <c r="K22" s="195"/>
      <c r="L22" s="195"/>
      <c r="M22" s="195"/>
      <c r="N22" s="195"/>
      <c r="O22" s="195"/>
      <c r="P22" s="19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6">
      <c r="A23" s="162" t="s">
        <v>855</v>
      </c>
      <c r="B23" s="153" t="s">
        <v>856</v>
      </c>
      <c r="C23" s="387"/>
      <c r="D23" s="387"/>
      <c r="E23" s="387"/>
      <c r="F23" s="387"/>
      <c r="G23" s="387"/>
      <c r="H23" s="387"/>
      <c r="I23" s="388">
        <f t="shared" si="2"/>
        <v>0</v>
      </c>
      <c r="J23" s="195"/>
      <c r="K23" s="195"/>
      <c r="L23" s="195"/>
      <c r="M23" s="195"/>
      <c r="N23" s="195"/>
      <c r="O23" s="195"/>
      <c r="P23" s="19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6">
      <c r="A24" s="162" t="s">
        <v>857</v>
      </c>
      <c r="B24" s="153" t="s">
        <v>858</v>
      </c>
      <c r="C24" s="387"/>
      <c r="D24" s="387"/>
      <c r="E24" s="387"/>
      <c r="F24" s="387"/>
      <c r="G24" s="387"/>
      <c r="H24" s="387"/>
      <c r="I24" s="388">
        <f t="shared" si="2"/>
        <v>0</v>
      </c>
      <c r="J24" s="195"/>
      <c r="K24" s="195"/>
      <c r="L24" s="195"/>
      <c r="M24" s="195"/>
      <c r="N24" s="195"/>
      <c r="O24" s="195"/>
      <c r="P24" s="19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6">
      <c r="A25" s="162" t="s">
        <v>859</v>
      </c>
      <c r="B25" s="153" t="s">
        <v>860</v>
      </c>
      <c r="C25" s="387"/>
      <c r="D25" s="387"/>
      <c r="E25" s="387"/>
      <c r="F25" s="387"/>
      <c r="G25" s="387"/>
      <c r="H25" s="387"/>
      <c r="I25" s="388">
        <f t="shared" si="2"/>
        <v>0</v>
      </c>
      <c r="J25" s="195"/>
      <c r="K25" s="195"/>
      <c r="L25" s="195"/>
      <c r="M25" s="195"/>
      <c r="N25" s="195"/>
      <c r="O25" s="195"/>
      <c r="P25" s="19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6">
      <c r="A26" s="149" t="s">
        <v>861</v>
      </c>
      <c r="B26" s="153" t="s">
        <v>862</v>
      </c>
      <c r="C26" s="387"/>
      <c r="D26" s="387"/>
      <c r="E26" s="387"/>
      <c r="F26" s="387"/>
      <c r="G26" s="387"/>
      <c r="H26" s="387"/>
      <c r="I26" s="388">
        <f t="shared" si="2"/>
        <v>0</v>
      </c>
      <c r="J26" s="195"/>
      <c r="K26" s="195"/>
      <c r="L26" s="195"/>
      <c r="M26" s="195"/>
      <c r="N26" s="195"/>
      <c r="O26" s="195"/>
      <c r="P26" s="19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6.8" thickBot="1">
      <c r="A27" s="338" t="s">
        <v>554</v>
      </c>
      <c r="B27" s="339" t="s">
        <v>863</v>
      </c>
      <c r="C27" s="389">
        <f t="shared" ref="C27:H27" si="3">SUM(C20:C26)</f>
        <v>0</v>
      </c>
      <c r="D27" s="389">
        <f t="shared" si="3"/>
        <v>0</v>
      </c>
      <c r="E27" s="389">
        <f t="shared" si="3"/>
        <v>0</v>
      </c>
      <c r="F27" s="389">
        <f t="shared" si="3"/>
        <v>0</v>
      </c>
      <c r="G27" s="389">
        <f t="shared" si="3"/>
        <v>0</v>
      </c>
      <c r="H27" s="389">
        <f t="shared" si="3"/>
        <v>0</v>
      </c>
      <c r="I27" s="390">
        <f t="shared" si="2"/>
        <v>0</v>
      </c>
      <c r="J27" s="195"/>
      <c r="K27" s="195"/>
      <c r="L27" s="195"/>
      <c r="M27" s="195"/>
      <c r="N27" s="195"/>
      <c r="O27" s="195"/>
      <c r="P27" s="19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6">
      <c r="A28" s="196"/>
      <c r="B28" s="393"/>
      <c r="C28" s="197"/>
      <c r="D28" s="325"/>
      <c r="E28" s="325"/>
      <c r="F28" s="325"/>
      <c r="G28" s="325"/>
      <c r="H28" s="325"/>
      <c r="I28" s="325"/>
      <c r="J28" s="195"/>
      <c r="K28" s="195"/>
      <c r="L28" s="195"/>
      <c r="M28" s="195"/>
      <c r="N28" s="195"/>
      <c r="O28" s="195"/>
      <c r="P28" s="19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32.25" customHeight="1">
      <c r="A29" s="491" t="s">
        <v>864</v>
      </c>
      <c r="B29" s="455"/>
      <c r="C29" s="455"/>
      <c r="D29" s="455"/>
      <c r="E29" s="455"/>
      <c r="F29" s="455"/>
      <c r="G29" s="455"/>
      <c r="H29" s="455"/>
      <c r="I29" s="45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6">
      <c r="A30" s="22"/>
      <c r="B30" s="394"/>
      <c r="C30" s="22"/>
      <c r="D30" s="324"/>
      <c r="E30" s="324"/>
      <c r="F30" s="324"/>
      <c r="G30" s="324"/>
      <c r="H30" s="324"/>
      <c r="I30" s="324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6">
      <c r="A31" s="124" t="s">
        <v>7</v>
      </c>
      <c r="B31" s="459" t="str">
        <f>pdeReportingDate</f>
        <v>02.03.2026</v>
      </c>
      <c r="C31" s="455"/>
      <c r="D31" s="455"/>
      <c r="E31" s="455"/>
      <c r="F31" s="455"/>
      <c r="G31" s="195"/>
      <c r="H31" s="195"/>
      <c r="I31" s="19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6">
      <c r="A32" s="124"/>
      <c r="B32" s="459"/>
      <c r="C32" s="455"/>
      <c r="D32" s="455"/>
      <c r="E32" s="455"/>
      <c r="F32" s="455"/>
      <c r="G32" s="195"/>
      <c r="H32" s="195"/>
      <c r="I32" s="19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6">
      <c r="A33" s="124" t="s">
        <v>292</v>
      </c>
      <c r="B33" s="460" t="str">
        <f>authorName</f>
        <v>Илияна Иванова Йорданова</v>
      </c>
      <c r="C33" s="455"/>
      <c r="D33" s="455"/>
      <c r="E33" s="455"/>
      <c r="F33" s="455"/>
      <c r="G33" s="195"/>
      <c r="H33" s="195"/>
      <c r="I33" s="19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6">
      <c r="A34" s="124"/>
      <c r="B34" s="460"/>
      <c r="C34" s="455"/>
      <c r="D34" s="455"/>
      <c r="E34" s="455"/>
      <c r="F34" s="455"/>
      <c r="G34" s="455"/>
      <c r="H34" s="455"/>
      <c r="I34" s="45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6">
      <c r="A35" s="124" t="s">
        <v>12</v>
      </c>
      <c r="B35" s="461"/>
      <c r="C35" s="455"/>
      <c r="D35" s="455"/>
      <c r="E35" s="455"/>
      <c r="F35" s="455"/>
      <c r="G35" s="455"/>
      <c r="H35" s="455"/>
      <c r="I35" s="45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>
      <c r="A36" s="122"/>
      <c r="B36" s="454" t="s">
        <v>987</v>
      </c>
      <c r="C36" s="455"/>
      <c r="D36" s="455"/>
      <c r="E36" s="455"/>
      <c r="F36" s="455"/>
      <c r="G36" s="455"/>
      <c r="H36" s="455"/>
      <c r="I36" s="45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>
      <c r="A37" s="122"/>
      <c r="B37" s="454"/>
      <c r="C37" s="455"/>
      <c r="D37" s="455"/>
      <c r="E37" s="455"/>
      <c r="F37" s="455"/>
      <c r="G37" s="455"/>
      <c r="H37" s="455"/>
      <c r="I37" s="45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>
      <c r="A38" s="122"/>
      <c r="B38" s="454"/>
      <c r="C38" s="455"/>
      <c r="D38" s="455"/>
      <c r="E38" s="455"/>
      <c r="F38" s="455"/>
      <c r="G38" s="455"/>
      <c r="H38" s="455"/>
      <c r="I38" s="45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>
      <c r="A39" s="122"/>
      <c r="B39" s="454"/>
      <c r="C39" s="455"/>
      <c r="D39" s="455"/>
      <c r="E39" s="455"/>
      <c r="F39" s="455"/>
      <c r="G39" s="455"/>
      <c r="H39" s="455"/>
      <c r="I39" s="45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6">
      <c r="A40" s="122"/>
      <c r="B40" s="454"/>
      <c r="C40" s="455"/>
      <c r="D40" s="455"/>
      <c r="E40" s="455"/>
      <c r="F40" s="455"/>
      <c r="G40" s="455"/>
      <c r="H40" s="455"/>
      <c r="I40" s="45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6">
      <c r="A41" s="122"/>
      <c r="B41" s="454"/>
      <c r="C41" s="455"/>
      <c r="D41" s="455"/>
      <c r="E41" s="455"/>
      <c r="F41" s="455"/>
      <c r="G41" s="455"/>
      <c r="H41" s="455"/>
      <c r="I41" s="45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6">
      <c r="A42" s="122"/>
      <c r="B42" s="454"/>
      <c r="C42" s="455"/>
      <c r="D42" s="455"/>
      <c r="E42" s="455"/>
      <c r="F42" s="455"/>
      <c r="G42" s="455"/>
      <c r="H42" s="455"/>
      <c r="I42" s="45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6">
      <c r="A43" s="5"/>
      <c r="B43" s="286"/>
      <c r="C43" s="5"/>
      <c r="D43" s="195"/>
      <c r="E43" s="195"/>
      <c r="F43" s="195"/>
      <c r="G43" s="195"/>
      <c r="H43" s="195"/>
      <c r="I43" s="19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6">
      <c r="A44" s="5"/>
      <c r="B44" s="286"/>
      <c r="C44" s="5"/>
      <c r="D44" s="195"/>
      <c r="E44" s="195"/>
      <c r="F44" s="195"/>
      <c r="G44" s="195"/>
      <c r="H44" s="195"/>
      <c r="I44" s="19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6">
      <c r="A45" s="5"/>
      <c r="B45" s="286"/>
      <c r="C45" s="5"/>
      <c r="D45" s="195"/>
      <c r="E45" s="195"/>
      <c r="F45" s="195"/>
      <c r="G45" s="195"/>
      <c r="H45" s="195"/>
      <c r="I45" s="19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6">
      <c r="A46" s="5"/>
      <c r="B46" s="286"/>
      <c r="C46" s="5"/>
      <c r="D46" s="195"/>
      <c r="E46" s="195"/>
      <c r="F46" s="195"/>
      <c r="G46" s="195"/>
      <c r="H46" s="195"/>
      <c r="I46" s="19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6">
      <c r="A47" s="5"/>
      <c r="B47" s="286"/>
      <c r="C47" s="5"/>
      <c r="D47" s="195"/>
      <c r="E47" s="195"/>
      <c r="F47" s="195"/>
      <c r="G47" s="195"/>
      <c r="H47" s="195"/>
      <c r="I47" s="19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6">
      <c r="A48" s="5"/>
      <c r="B48" s="286"/>
      <c r="C48" s="5"/>
      <c r="D48" s="195"/>
      <c r="E48" s="195"/>
      <c r="F48" s="195"/>
      <c r="G48" s="195"/>
      <c r="H48" s="195"/>
      <c r="I48" s="19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6">
      <c r="A49" s="5"/>
      <c r="B49" s="286"/>
      <c r="C49" s="5"/>
      <c r="D49" s="195"/>
      <c r="E49" s="195"/>
      <c r="F49" s="195"/>
      <c r="G49" s="195"/>
      <c r="H49" s="195"/>
      <c r="I49" s="19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6">
      <c r="A50" s="5"/>
      <c r="B50" s="286"/>
      <c r="C50" s="5"/>
      <c r="D50" s="195"/>
      <c r="E50" s="195"/>
      <c r="F50" s="195"/>
      <c r="G50" s="195"/>
      <c r="H50" s="195"/>
      <c r="I50" s="19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6">
      <c r="A51" s="5"/>
      <c r="B51" s="286"/>
      <c r="C51" s="5"/>
      <c r="D51" s="195"/>
      <c r="E51" s="195"/>
      <c r="F51" s="195"/>
      <c r="G51" s="195"/>
      <c r="H51" s="195"/>
      <c r="I51" s="19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6">
      <c r="A52" s="5"/>
      <c r="B52" s="286"/>
      <c r="C52" s="5"/>
      <c r="D52" s="195"/>
      <c r="E52" s="195"/>
      <c r="F52" s="195"/>
      <c r="G52" s="195"/>
      <c r="H52" s="195"/>
      <c r="I52" s="19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6">
      <c r="A53" s="5"/>
      <c r="B53" s="286"/>
      <c r="C53" s="5"/>
      <c r="D53" s="195"/>
      <c r="E53" s="195"/>
      <c r="F53" s="195"/>
      <c r="G53" s="195"/>
      <c r="H53" s="195"/>
      <c r="I53" s="19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6">
      <c r="A54" s="5"/>
      <c r="B54" s="286"/>
      <c r="C54" s="5"/>
      <c r="D54" s="195"/>
      <c r="E54" s="195"/>
      <c r="F54" s="195"/>
      <c r="G54" s="195"/>
      <c r="H54" s="195"/>
      <c r="I54" s="19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6">
      <c r="A55" s="5"/>
      <c r="B55" s="286"/>
      <c r="C55" s="5"/>
      <c r="D55" s="195"/>
      <c r="E55" s="195"/>
      <c r="F55" s="195"/>
      <c r="G55" s="195"/>
      <c r="H55" s="195"/>
      <c r="I55" s="19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6">
      <c r="A56" s="5"/>
      <c r="B56" s="286"/>
      <c r="C56" s="5"/>
      <c r="D56" s="195"/>
      <c r="E56" s="195"/>
      <c r="F56" s="195"/>
      <c r="G56" s="195"/>
      <c r="H56" s="195"/>
      <c r="I56" s="19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6">
      <c r="A57" s="5"/>
      <c r="B57" s="286"/>
      <c r="C57" s="5"/>
      <c r="D57" s="195"/>
      <c r="E57" s="195"/>
      <c r="F57" s="195"/>
      <c r="G57" s="195"/>
      <c r="H57" s="195"/>
      <c r="I57" s="19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6">
      <c r="A58" s="5"/>
      <c r="B58" s="286"/>
      <c r="C58" s="5"/>
      <c r="D58" s="195"/>
      <c r="E58" s="195"/>
      <c r="F58" s="195"/>
      <c r="G58" s="195"/>
      <c r="H58" s="195"/>
      <c r="I58" s="19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6">
      <c r="A59" s="5"/>
      <c r="B59" s="286"/>
      <c r="C59" s="5"/>
      <c r="D59" s="195"/>
      <c r="E59" s="195"/>
      <c r="F59" s="195"/>
      <c r="G59" s="195"/>
      <c r="H59" s="195"/>
      <c r="I59" s="19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6">
      <c r="A60" s="5"/>
      <c r="B60" s="286"/>
      <c r="C60" s="5"/>
      <c r="D60" s="195"/>
      <c r="E60" s="195"/>
      <c r="F60" s="195"/>
      <c r="G60" s="195"/>
      <c r="H60" s="195"/>
      <c r="I60" s="19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6">
      <c r="A61" s="5"/>
      <c r="B61" s="286"/>
      <c r="C61" s="5"/>
      <c r="D61" s="195"/>
      <c r="E61" s="195"/>
      <c r="F61" s="195"/>
      <c r="G61" s="195"/>
      <c r="H61" s="195"/>
      <c r="I61" s="19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6">
      <c r="A62" s="5"/>
      <c r="B62" s="286"/>
      <c r="C62" s="5"/>
      <c r="D62" s="195"/>
      <c r="E62" s="195"/>
      <c r="F62" s="195"/>
      <c r="G62" s="195"/>
      <c r="H62" s="195"/>
      <c r="I62" s="19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6">
      <c r="A63" s="5"/>
      <c r="B63" s="286"/>
      <c r="C63" s="5"/>
      <c r="D63" s="195"/>
      <c r="E63" s="195"/>
      <c r="F63" s="195"/>
      <c r="G63" s="195"/>
      <c r="H63" s="195"/>
      <c r="I63" s="19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6">
      <c r="A64" s="5"/>
      <c r="B64" s="286"/>
      <c r="C64" s="5"/>
      <c r="D64" s="195"/>
      <c r="E64" s="195"/>
      <c r="F64" s="195"/>
      <c r="G64" s="195"/>
      <c r="H64" s="195"/>
      <c r="I64" s="19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6">
      <c r="A65" s="5"/>
      <c r="B65" s="286"/>
      <c r="C65" s="5"/>
      <c r="D65" s="195"/>
      <c r="E65" s="195"/>
      <c r="F65" s="195"/>
      <c r="G65" s="195"/>
      <c r="H65" s="195"/>
      <c r="I65" s="19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6">
      <c r="A66" s="5"/>
      <c r="B66" s="286"/>
      <c r="C66" s="5"/>
      <c r="D66" s="195"/>
      <c r="E66" s="195"/>
      <c r="F66" s="195"/>
      <c r="G66" s="195"/>
      <c r="H66" s="195"/>
      <c r="I66" s="19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6">
      <c r="A67" s="5"/>
      <c r="B67" s="286"/>
      <c r="C67" s="5"/>
      <c r="D67" s="195"/>
      <c r="E67" s="195"/>
      <c r="F67" s="195"/>
      <c r="G67" s="195"/>
      <c r="H67" s="195"/>
      <c r="I67" s="19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6">
      <c r="A68" s="5"/>
      <c r="B68" s="286"/>
      <c r="C68" s="5"/>
      <c r="D68" s="195"/>
      <c r="E68" s="195"/>
      <c r="F68" s="195"/>
      <c r="G68" s="195"/>
      <c r="H68" s="195"/>
      <c r="I68" s="19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6">
      <c r="A69" s="5"/>
      <c r="B69" s="286"/>
      <c r="C69" s="5"/>
      <c r="D69" s="195"/>
      <c r="E69" s="195"/>
      <c r="F69" s="195"/>
      <c r="G69" s="195"/>
      <c r="H69" s="195"/>
      <c r="I69" s="19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6">
      <c r="A70" s="5"/>
      <c r="B70" s="286"/>
      <c r="C70" s="5"/>
      <c r="D70" s="195"/>
      <c r="E70" s="195"/>
      <c r="F70" s="195"/>
      <c r="G70" s="195"/>
      <c r="H70" s="195"/>
      <c r="I70" s="19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6">
      <c r="A71" s="5"/>
      <c r="B71" s="286"/>
      <c r="C71" s="5"/>
      <c r="D71" s="195"/>
      <c r="E71" s="195"/>
      <c r="F71" s="195"/>
      <c r="G71" s="195"/>
      <c r="H71" s="195"/>
      <c r="I71" s="19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6">
      <c r="A72" s="5"/>
      <c r="B72" s="286"/>
      <c r="C72" s="5"/>
      <c r="D72" s="195"/>
      <c r="E72" s="195"/>
      <c r="F72" s="195"/>
      <c r="G72" s="195"/>
      <c r="H72" s="195"/>
      <c r="I72" s="19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6">
      <c r="A73" s="5"/>
      <c r="B73" s="286"/>
      <c r="C73" s="5"/>
      <c r="D73" s="195"/>
      <c r="E73" s="195"/>
      <c r="F73" s="195"/>
      <c r="G73" s="195"/>
      <c r="H73" s="195"/>
      <c r="I73" s="19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6">
      <c r="A74" s="5"/>
      <c r="B74" s="286"/>
      <c r="C74" s="5"/>
      <c r="D74" s="195"/>
      <c r="E74" s="195"/>
      <c r="F74" s="195"/>
      <c r="G74" s="195"/>
      <c r="H74" s="195"/>
      <c r="I74" s="19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6">
      <c r="A75" s="5"/>
      <c r="B75" s="286"/>
      <c r="C75" s="5"/>
      <c r="D75" s="195"/>
      <c r="E75" s="195"/>
      <c r="F75" s="195"/>
      <c r="G75" s="195"/>
      <c r="H75" s="195"/>
      <c r="I75" s="19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6">
      <c r="A76" s="5"/>
      <c r="B76" s="286"/>
      <c r="C76" s="5"/>
      <c r="D76" s="195"/>
      <c r="E76" s="195"/>
      <c r="F76" s="195"/>
      <c r="G76" s="195"/>
      <c r="H76" s="195"/>
      <c r="I76" s="19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6">
      <c r="A77" s="5"/>
      <c r="B77" s="286"/>
      <c r="C77" s="5"/>
      <c r="D77" s="195"/>
      <c r="E77" s="195"/>
      <c r="F77" s="195"/>
      <c r="G77" s="195"/>
      <c r="H77" s="195"/>
      <c r="I77" s="19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6">
      <c r="A78" s="5"/>
      <c r="B78" s="286"/>
      <c r="C78" s="5"/>
      <c r="D78" s="195"/>
      <c r="E78" s="195"/>
      <c r="F78" s="195"/>
      <c r="G78" s="195"/>
      <c r="H78" s="195"/>
      <c r="I78" s="19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6">
      <c r="A79" s="5"/>
      <c r="B79" s="286"/>
      <c r="C79" s="5"/>
      <c r="D79" s="195"/>
      <c r="E79" s="195"/>
      <c r="F79" s="195"/>
      <c r="G79" s="195"/>
      <c r="H79" s="195"/>
      <c r="I79" s="19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6">
      <c r="A80" s="5"/>
      <c r="B80" s="286"/>
      <c r="C80" s="5"/>
      <c r="D80" s="195"/>
      <c r="E80" s="195"/>
      <c r="F80" s="195"/>
      <c r="G80" s="195"/>
      <c r="H80" s="195"/>
      <c r="I80" s="19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6">
      <c r="A81" s="5"/>
      <c r="B81" s="286"/>
      <c r="C81" s="5"/>
      <c r="D81" s="195"/>
      <c r="E81" s="195"/>
      <c r="F81" s="195"/>
      <c r="G81" s="195"/>
      <c r="H81" s="195"/>
      <c r="I81" s="19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6">
      <c r="A82" s="5"/>
      <c r="B82" s="286"/>
      <c r="C82" s="5"/>
      <c r="D82" s="195"/>
      <c r="E82" s="195"/>
      <c r="F82" s="195"/>
      <c r="G82" s="195"/>
      <c r="H82" s="195"/>
      <c r="I82" s="19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6">
      <c r="A83" s="5"/>
      <c r="B83" s="286"/>
      <c r="C83" s="5"/>
      <c r="D83" s="195"/>
      <c r="E83" s="195"/>
      <c r="F83" s="195"/>
      <c r="G83" s="195"/>
      <c r="H83" s="195"/>
      <c r="I83" s="19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6">
      <c r="A84" s="5"/>
      <c r="B84" s="286"/>
      <c r="C84" s="5"/>
      <c r="D84" s="195"/>
      <c r="E84" s="195"/>
      <c r="F84" s="195"/>
      <c r="G84" s="195"/>
      <c r="H84" s="195"/>
      <c r="I84" s="19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6">
      <c r="A85" s="5"/>
      <c r="B85" s="286"/>
      <c r="C85" s="5"/>
      <c r="D85" s="195"/>
      <c r="E85" s="195"/>
      <c r="F85" s="195"/>
      <c r="G85" s="195"/>
      <c r="H85" s="195"/>
      <c r="I85" s="19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6">
      <c r="A86" s="5"/>
      <c r="B86" s="286"/>
      <c r="C86" s="5"/>
      <c r="D86" s="195"/>
      <c r="E86" s="195"/>
      <c r="F86" s="195"/>
      <c r="G86" s="195"/>
      <c r="H86" s="195"/>
      <c r="I86" s="19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6">
      <c r="A87" s="5"/>
      <c r="B87" s="286"/>
      <c r="C87" s="5"/>
      <c r="D87" s="195"/>
      <c r="E87" s="195"/>
      <c r="F87" s="195"/>
      <c r="G87" s="195"/>
      <c r="H87" s="195"/>
      <c r="I87" s="19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6">
      <c r="A88" s="5"/>
      <c r="B88" s="286"/>
      <c r="C88" s="5"/>
      <c r="D88" s="195"/>
      <c r="E88" s="195"/>
      <c r="F88" s="195"/>
      <c r="G88" s="195"/>
      <c r="H88" s="195"/>
      <c r="I88" s="19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6">
      <c r="A89" s="5"/>
      <c r="B89" s="286"/>
      <c r="C89" s="5"/>
      <c r="D89" s="195"/>
      <c r="E89" s="195"/>
      <c r="F89" s="195"/>
      <c r="G89" s="195"/>
      <c r="H89" s="195"/>
      <c r="I89" s="19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6">
      <c r="A90" s="5"/>
      <c r="B90" s="286"/>
      <c r="C90" s="5"/>
      <c r="D90" s="195"/>
      <c r="E90" s="195"/>
      <c r="F90" s="195"/>
      <c r="G90" s="195"/>
      <c r="H90" s="195"/>
      <c r="I90" s="19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6">
      <c r="A91" s="5"/>
      <c r="B91" s="286"/>
      <c r="C91" s="5"/>
      <c r="D91" s="195"/>
      <c r="E91" s="195"/>
      <c r="F91" s="195"/>
      <c r="G91" s="195"/>
      <c r="H91" s="195"/>
      <c r="I91" s="19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6">
      <c r="A92" s="5"/>
      <c r="B92" s="286"/>
      <c r="C92" s="5"/>
      <c r="D92" s="195"/>
      <c r="E92" s="195"/>
      <c r="F92" s="195"/>
      <c r="G92" s="195"/>
      <c r="H92" s="195"/>
      <c r="I92" s="19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6">
      <c r="A93" s="5"/>
      <c r="B93" s="286"/>
      <c r="C93" s="5"/>
      <c r="D93" s="195"/>
      <c r="E93" s="195"/>
      <c r="F93" s="195"/>
      <c r="G93" s="195"/>
      <c r="H93" s="195"/>
      <c r="I93" s="19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6">
      <c r="A94" s="5"/>
      <c r="B94" s="286"/>
      <c r="C94" s="5"/>
      <c r="D94" s="195"/>
      <c r="E94" s="195"/>
      <c r="F94" s="195"/>
      <c r="G94" s="195"/>
      <c r="H94" s="195"/>
      <c r="I94" s="19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6">
      <c r="A95" s="5"/>
      <c r="B95" s="286"/>
      <c r="C95" s="5"/>
      <c r="D95" s="195"/>
      <c r="E95" s="195"/>
      <c r="F95" s="195"/>
      <c r="G95" s="195"/>
      <c r="H95" s="195"/>
      <c r="I95" s="19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6">
      <c r="A96" s="5"/>
      <c r="B96" s="286"/>
      <c r="C96" s="5"/>
      <c r="D96" s="195"/>
      <c r="E96" s="195"/>
      <c r="F96" s="195"/>
      <c r="G96" s="195"/>
      <c r="H96" s="195"/>
      <c r="I96" s="19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6">
      <c r="A97" s="5"/>
      <c r="B97" s="286"/>
      <c r="C97" s="5"/>
      <c r="D97" s="195"/>
      <c r="E97" s="195"/>
      <c r="F97" s="195"/>
      <c r="G97" s="195"/>
      <c r="H97" s="195"/>
      <c r="I97" s="19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6">
      <c r="A98" s="5"/>
      <c r="B98" s="286"/>
      <c r="C98" s="5"/>
      <c r="D98" s="195"/>
      <c r="E98" s="195"/>
      <c r="F98" s="195"/>
      <c r="G98" s="195"/>
      <c r="H98" s="195"/>
      <c r="I98" s="19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6">
      <c r="A99" s="5"/>
      <c r="B99" s="286"/>
      <c r="C99" s="5"/>
      <c r="D99" s="195"/>
      <c r="E99" s="195"/>
      <c r="F99" s="195"/>
      <c r="G99" s="195"/>
      <c r="H99" s="195"/>
      <c r="I99" s="19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6">
      <c r="A100" s="5"/>
      <c r="B100" s="286"/>
      <c r="C100" s="5"/>
      <c r="D100" s="195"/>
      <c r="E100" s="195"/>
      <c r="F100" s="195"/>
      <c r="G100" s="195"/>
      <c r="H100" s="195"/>
      <c r="I100" s="19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6">
      <c r="A101" s="5"/>
      <c r="B101" s="286"/>
      <c r="C101" s="5"/>
      <c r="D101" s="195"/>
      <c r="E101" s="195"/>
      <c r="F101" s="195"/>
      <c r="G101" s="195"/>
      <c r="H101" s="195"/>
      <c r="I101" s="19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6">
      <c r="A102" s="5"/>
      <c r="B102" s="286"/>
      <c r="C102" s="5"/>
      <c r="D102" s="195"/>
      <c r="E102" s="195"/>
      <c r="F102" s="195"/>
      <c r="G102" s="195"/>
      <c r="H102" s="195"/>
      <c r="I102" s="19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6">
      <c r="A103" s="5"/>
      <c r="B103" s="286"/>
      <c r="C103" s="5"/>
      <c r="D103" s="195"/>
      <c r="E103" s="195"/>
      <c r="F103" s="195"/>
      <c r="G103" s="195"/>
      <c r="H103" s="195"/>
      <c r="I103" s="19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6">
      <c r="A104" s="5"/>
      <c r="B104" s="286"/>
      <c r="C104" s="5"/>
      <c r="D104" s="195"/>
      <c r="E104" s="195"/>
      <c r="F104" s="195"/>
      <c r="G104" s="195"/>
      <c r="H104" s="195"/>
      <c r="I104" s="19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6">
      <c r="A105" s="5"/>
      <c r="B105" s="286"/>
      <c r="C105" s="5"/>
      <c r="D105" s="195"/>
      <c r="E105" s="195"/>
      <c r="F105" s="195"/>
      <c r="G105" s="195"/>
      <c r="H105" s="195"/>
      <c r="I105" s="19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6">
      <c r="A106" s="5"/>
      <c r="B106" s="286"/>
      <c r="C106" s="5"/>
      <c r="D106" s="195"/>
      <c r="E106" s="195"/>
      <c r="F106" s="195"/>
      <c r="G106" s="195"/>
      <c r="H106" s="195"/>
      <c r="I106" s="19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6">
      <c r="A107" s="5"/>
      <c r="B107" s="286"/>
      <c r="C107" s="5"/>
      <c r="D107" s="195"/>
      <c r="E107" s="195"/>
      <c r="F107" s="195"/>
      <c r="G107" s="195"/>
      <c r="H107" s="195"/>
      <c r="I107" s="19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6">
      <c r="A108" s="5"/>
      <c r="B108" s="286"/>
      <c r="C108" s="5"/>
      <c r="D108" s="195"/>
      <c r="E108" s="195"/>
      <c r="F108" s="195"/>
      <c r="G108" s="195"/>
      <c r="H108" s="195"/>
      <c r="I108" s="19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6">
      <c r="A109" s="5"/>
      <c r="B109" s="286"/>
      <c r="C109" s="5"/>
      <c r="D109" s="195"/>
      <c r="E109" s="195"/>
      <c r="F109" s="195"/>
      <c r="G109" s="195"/>
      <c r="H109" s="195"/>
      <c r="I109" s="19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6">
      <c r="A110" s="5"/>
      <c r="B110" s="286"/>
      <c r="C110" s="5"/>
      <c r="D110" s="195"/>
      <c r="E110" s="195"/>
      <c r="F110" s="195"/>
      <c r="G110" s="195"/>
      <c r="H110" s="195"/>
      <c r="I110" s="19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6">
      <c r="A111" s="5"/>
      <c r="B111" s="286"/>
      <c r="C111" s="5"/>
      <c r="D111" s="195"/>
      <c r="E111" s="195"/>
      <c r="F111" s="195"/>
      <c r="G111" s="195"/>
      <c r="H111" s="195"/>
      <c r="I111" s="19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6">
      <c r="A112" s="5"/>
      <c r="B112" s="286"/>
      <c r="C112" s="5"/>
      <c r="D112" s="195"/>
      <c r="E112" s="195"/>
      <c r="F112" s="195"/>
      <c r="G112" s="195"/>
      <c r="H112" s="195"/>
      <c r="I112" s="19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6">
      <c r="A113" s="5"/>
      <c r="B113" s="286"/>
      <c r="C113" s="5"/>
      <c r="D113" s="195"/>
      <c r="E113" s="195"/>
      <c r="F113" s="195"/>
      <c r="G113" s="195"/>
      <c r="H113" s="195"/>
      <c r="I113" s="19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6">
      <c r="A114" s="5"/>
      <c r="B114" s="286"/>
      <c r="C114" s="5"/>
      <c r="D114" s="195"/>
      <c r="E114" s="195"/>
      <c r="F114" s="195"/>
      <c r="G114" s="195"/>
      <c r="H114" s="195"/>
      <c r="I114" s="19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6">
      <c r="A115" s="5"/>
      <c r="B115" s="286"/>
      <c r="C115" s="5"/>
      <c r="D115" s="195"/>
      <c r="E115" s="195"/>
      <c r="F115" s="195"/>
      <c r="G115" s="195"/>
      <c r="H115" s="195"/>
      <c r="I115" s="19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6">
      <c r="A116" s="5"/>
      <c r="B116" s="286"/>
      <c r="C116" s="5"/>
      <c r="D116" s="195"/>
      <c r="E116" s="195"/>
      <c r="F116" s="195"/>
      <c r="G116" s="195"/>
      <c r="H116" s="195"/>
      <c r="I116" s="19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6">
      <c r="A117" s="5"/>
      <c r="B117" s="286"/>
      <c r="C117" s="5"/>
      <c r="D117" s="195"/>
      <c r="E117" s="195"/>
      <c r="F117" s="195"/>
      <c r="G117" s="195"/>
      <c r="H117" s="195"/>
      <c r="I117" s="19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6">
      <c r="A118" s="5"/>
      <c r="B118" s="286"/>
      <c r="C118" s="5"/>
      <c r="D118" s="195"/>
      <c r="E118" s="195"/>
      <c r="F118" s="195"/>
      <c r="G118" s="195"/>
      <c r="H118" s="195"/>
      <c r="I118" s="19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6">
      <c r="A119" s="5"/>
      <c r="B119" s="286"/>
      <c r="C119" s="5"/>
      <c r="D119" s="195"/>
      <c r="E119" s="195"/>
      <c r="F119" s="195"/>
      <c r="G119" s="195"/>
      <c r="H119" s="195"/>
      <c r="I119" s="19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6">
      <c r="A120" s="5"/>
      <c r="B120" s="286"/>
      <c r="C120" s="5"/>
      <c r="D120" s="195"/>
      <c r="E120" s="195"/>
      <c r="F120" s="195"/>
      <c r="G120" s="195"/>
      <c r="H120" s="195"/>
      <c r="I120" s="19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6">
      <c r="A121" s="5"/>
      <c r="B121" s="286"/>
      <c r="C121" s="5"/>
      <c r="D121" s="195"/>
      <c r="E121" s="195"/>
      <c r="F121" s="195"/>
      <c r="G121" s="195"/>
      <c r="H121" s="195"/>
      <c r="I121" s="19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6">
      <c r="A122" s="5"/>
      <c r="B122" s="286"/>
      <c r="C122" s="5"/>
      <c r="D122" s="195"/>
      <c r="E122" s="195"/>
      <c r="F122" s="195"/>
      <c r="G122" s="195"/>
      <c r="H122" s="195"/>
      <c r="I122" s="19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6">
      <c r="A123" s="5"/>
      <c r="B123" s="286"/>
      <c r="C123" s="5"/>
      <c r="D123" s="195"/>
      <c r="E123" s="195"/>
      <c r="F123" s="195"/>
      <c r="G123" s="195"/>
      <c r="H123" s="195"/>
      <c r="I123" s="19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6">
      <c r="A124" s="5"/>
      <c r="B124" s="286"/>
      <c r="C124" s="5"/>
      <c r="D124" s="195"/>
      <c r="E124" s="195"/>
      <c r="F124" s="195"/>
      <c r="G124" s="195"/>
      <c r="H124" s="195"/>
      <c r="I124" s="19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6">
      <c r="A125" s="5"/>
      <c r="B125" s="286"/>
      <c r="C125" s="5"/>
      <c r="D125" s="195"/>
      <c r="E125" s="195"/>
      <c r="F125" s="195"/>
      <c r="G125" s="195"/>
      <c r="H125" s="195"/>
      <c r="I125" s="19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6">
      <c r="A126" s="5"/>
      <c r="B126" s="286"/>
      <c r="C126" s="5"/>
      <c r="D126" s="195"/>
      <c r="E126" s="195"/>
      <c r="F126" s="195"/>
      <c r="G126" s="195"/>
      <c r="H126" s="195"/>
      <c r="I126" s="19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6">
      <c r="A127" s="5"/>
      <c r="B127" s="286"/>
      <c r="C127" s="5"/>
      <c r="D127" s="195"/>
      <c r="E127" s="195"/>
      <c r="F127" s="195"/>
      <c r="G127" s="195"/>
      <c r="H127" s="195"/>
      <c r="I127" s="19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6">
      <c r="A128" s="5"/>
      <c r="B128" s="286"/>
      <c r="C128" s="5"/>
      <c r="D128" s="195"/>
      <c r="E128" s="195"/>
      <c r="F128" s="195"/>
      <c r="G128" s="195"/>
      <c r="H128" s="195"/>
      <c r="I128" s="19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6">
      <c r="A129" s="5"/>
      <c r="B129" s="286"/>
      <c r="C129" s="5"/>
      <c r="D129" s="195"/>
      <c r="E129" s="195"/>
      <c r="F129" s="195"/>
      <c r="G129" s="195"/>
      <c r="H129" s="195"/>
      <c r="I129" s="19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6">
      <c r="A130" s="5"/>
      <c r="B130" s="286"/>
      <c r="C130" s="5"/>
      <c r="D130" s="195"/>
      <c r="E130" s="195"/>
      <c r="F130" s="195"/>
      <c r="G130" s="195"/>
      <c r="H130" s="195"/>
      <c r="I130" s="19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6">
      <c r="A131" s="5"/>
      <c r="B131" s="286"/>
      <c r="C131" s="5"/>
      <c r="D131" s="195"/>
      <c r="E131" s="195"/>
      <c r="F131" s="195"/>
      <c r="G131" s="195"/>
      <c r="H131" s="195"/>
      <c r="I131" s="19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6">
      <c r="A132" s="5"/>
      <c r="B132" s="286"/>
      <c r="C132" s="5"/>
      <c r="D132" s="195"/>
      <c r="E132" s="195"/>
      <c r="F132" s="195"/>
      <c r="G132" s="195"/>
      <c r="H132" s="195"/>
      <c r="I132" s="19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6">
      <c r="A133" s="5"/>
      <c r="B133" s="286"/>
      <c r="C133" s="5"/>
      <c r="D133" s="195"/>
      <c r="E133" s="195"/>
      <c r="F133" s="195"/>
      <c r="G133" s="195"/>
      <c r="H133" s="195"/>
      <c r="I133" s="19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6">
      <c r="A134" s="5"/>
      <c r="B134" s="286"/>
      <c r="C134" s="5"/>
      <c r="D134" s="195"/>
      <c r="E134" s="195"/>
      <c r="F134" s="195"/>
      <c r="G134" s="195"/>
      <c r="H134" s="195"/>
      <c r="I134" s="19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6">
      <c r="A135" s="5"/>
      <c r="B135" s="286"/>
      <c r="C135" s="5"/>
      <c r="D135" s="195"/>
      <c r="E135" s="195"/>
      <c r="F135" s="195"/>
      <c r="G135" s="195"/>
      <c r="H135" s="195"/>
      <c r="I135" s="19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6">
      <c r="A136" s="5"/>
      <c r="B136" s="286"/>
      <c r="C136" s="5"/>
      <c r="D136" s="195"/>
      <c r="E136" s="195"/>
      <c r="F136" s="195"/>
      <c r="G136" s="195"/>
      <c r="H136" s="195"/>
      <c r="I136" s="19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6">
      <c r="A137" s="5"/>
      <c r="B137" s="286"/>
      <c r="C137" s="5"/>
      <c r="D137" s="195"/>
      <c r="E137" s="195"/>
      <c r="F137" s="195"/>
      <c r="G137" s="195"/>
      <c r="H137" s="195"/>
      <c r="I137" s="19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6">
      <c r="A138" s="5"/>
      <c r="B138" s="286"/>
      <c r="C138" s="5"/>
      <c r="D138" s="195"/>
      <c r="E138" s="195"/>
      <c r="F138" s="195"/>
      <c r="G138" s="195"/>
      <c r="H138" s="195"/>
      <c r="I138" s="19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6">
      <c r="A139" s="5"/>
      <c r="B139" s="286"/>
      <c r="C139" s="5"/>
      <c r="D139" s="195"/>
      <c r="E139" s="195"/>
      <c r="F139" s="195"/>
      <c r="G139" s="195"/>
      <c r="H139" s="195"/>
      <c r="I139" s="19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6">
      <c r="A140" s="5"/>
      <c r="B140" s="286"/>
      <c r="C140" s="5"/>
      <c r="D140" s="195"/>
      <c r="E140" s="195"/>
      <c r="F140" s="195"/>
      <c r="G140" s="195"/>
      <c r="H140" s="195"/>
      <c r="I140" s="19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6">
      <c r="A141" s="5"/>
      <c r="B141" s="286"/>
      <c r="C141" s="5"/>
      <c r="D141" s="195"/>
      <c r="E141" s="195"/>
      <c r="F141" s="195"/>
      <c r="G141" s="195"/>
      <c r="H141" s="195"/>
      <c r="I141" s="19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6">
      <c r="A142" s="5"/>
      <c r="B142" s="286"/>
      <c r="C142" s="5"/>
      <c r="D142" s="195"/>
      <c r="E142" s="195"/>
      <c r="F142" s="195"/>
      <c r="G142" s="195"/>
      <c r="H142" s="195"/>
      <c r="I142" s="19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6">
      <c r="A143" s="5"/>
      <c r="B143" s="286"/>
      <c r="C143" s="5"/>
      <c r="D143" s="195"/>
      <c r="E143" s="195"/>
      <c r="F143" s="195"/>
      <c r="G143" s="195"/>
      <c r="H143" s="195"/>
      <c r="I143" s="19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6">
      <c r="A144" s="5"/>
      <c r="B144" s="286"/>
      <c r="C144" s="5"/>
      <c r="D144" s="195"/>
      <c r="E144" s="195"/>
      <c r="F144" s="195"/>
      <c r="G144" s="195"/>
      <c r="H144" s="195"/>
      <c r="I144" s="19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6">
      <c r="A145" s="5"/>
      <c r="B145" s="286"/>
      <c r="C145" s="5"/>
      <c r="D145" s="195"/>
      <c r="E145" s="195"/>
      <c r="F145" s="195"/>
      <c r="G145" s="195"/>
      <c r="H145" s="195"/>
      <c r="I145" s="19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6">
      <c r="A146" s="5"/>
      <c r="B146" s="286"/>
      <c r="C146" s="5"/>
      <c r="D146" s="195"/>
      <c r="E146" s="195"/>
      <c r="F146" s="195"/>
      <c r="G146" s="195"/>
      <c r="H146" s="195"/>
      <c r="I146" s="19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6">
      <c r="A147" s="5"/>
      <c r="B147" s="286"/>
      <c r="C147" s="5"/>
      <c r="D147" s="195"/>
      <c r="E147" s="195"/>
      <c r="F147" s="195"/>
      <c r="G147" s="195"/>
      <c r="H147" s="195"/>
      <c r="I147" s="19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6">
      <c r="A148" s="5"/>
      <c r="B148" s="286"/>
      <c r="C148" s="5"/>
      <c r="D148" s="195"/>
      <c r="E148" s="195"/>
      <c r="F148" s="195"/>
      <c r="G148" s="195"/>
      <c r="H148" s="195"/>
      <c r="I148" s="19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6">
      <c r="A149" s="5"/>
      <c r="B149" s="286"/>
      <c r="C149" s="5"/>
      <c r="D149" s="195"/>
      <c r="E149" s="195"/>
      <c r="F149" s="195"/>
      <c r="G149" s="195"/>
      <c r="H149" s="195"/>
      <c r="I149" s="19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6">
      <c r="A150" s="5"/>
      <c r="B150" s="286"/>
      <c r="C150" s="5"/>
      <c r="D150" s="195"/>
      <c r="E150" s="195"/>
      <c r="F150" s="195"/>
      <c r="G150" s="195"/>
      <c r="H150" s="195"/>
      <c r="I150" s="19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6">
      <c r="A151" s="5"/>
      <c r="B151" s="286"/>
      <c r="C151" s="5"/>
      <c r="D151" s="195"/>
      <c r="E151" s="195"/>
      <c r="F151" s="195"/>
      <c r="G151" s="195"/>
      <c r="H151" s="195"/>
      <c r="I151" s="19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6">
      <c r="A152" s="5"/>
      <c r="B152" s="286"/>
      <c r="C152" s="5"/>
      <c r="D152" s="195"/>
      <c r="E152" s="195"/>
      <c r="F152" s="195"/>
      <c r="G152" s="195"/>
      <c r="H152" s="195"/>
      <c r="I152" s="19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6">
      <c r="A153" s="5"/>
      <c r="B153" s="286"/>
      <c r="C153" s="5"/>
      <c r="D153" s="195"/>
      <c r="E153" s="195"/>
      <c r="F153" s="195"/>
      <c r="G153" s="195"/>
      <c r="H153" s="195"/>
      <c r="I153" s="19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6">
      <c r="A154" s="5"/>
      <c r="B154" s="286"/>
      <c r="C154" s="5"/>
      <c r="D154" s="195"/>
      <c r="E154" s="195"/>
      <c r="F154" s="195"/>
      <c r="G154" s="195"/>
      <c r="H154" s="195"/>
      <c r="I154" s="19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6">
      <c r="A155" s="5"/>
      <c r="B155" s="286"/>
      <c r="C155" s="5"/>
      <c r="D155" s="195"/>
      <c r="E155" s="195"/>
      <c r="F155" s="195"/>
      <c r="G155" s="195"/>
      <c r="H155" s="195"/>
      <c r="I155" s="19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6">
      <c r="A156" s="5"/>
      <c r="B156" s="286"/>
      <c r="C156" s="5"/>
      <c r="D156" s="195"/>
      <c r="E156" s="195"/>
      <c r="F156" s="195"/>
      <c r="G156" s="195"/>
      <c r="H156" s="195"/>
      <c r="I156" s="19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6">
      <c r="A157" s="5"/>
      <c r="B157" s="286"/>
      <c r="C157" s="5"/>
      <c r="D157" s="195"/>
      <c r="E157" s="195"/>
      <c r="F157" s="195"/>
      <c r="G157" s="195"/>
      <c r="H157" s="195"/>
      <c r="I157" s="19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6">
      <c r="A158" s="5"/>
      <c r="B158" s="286"/>
      <c r="C158" s="5"/>
      <c r="D158" s="195"/>
      <c r="E158" s="195"/>
      <c r="F158" s="195"/>
      <c r="G158" s="195"/>
      <c r="H158" s="195"/>
      <c r="I158" s="19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6">
      <c r="A159" s="5"/>
      <c r="B159" s="286"/>
      <c r="C159" s="5"/>
      <c r="D159" s="195"/>
      <c r="E159" s="195"/>
      <c r="F159" s="195"/>
      <c r="G159" s="195"/>
      <c r="H159" s="195"/>
      <c r="I159" s="19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6">
      <c r="A160" s="5"/>
      <c r="B160" s="286"/>
      <c r="C160" s="5"/>
      <c r="D160" s="195"/>
      <c r="E160" s="195"/>
      <c r="F160" s="195"/>
      <c r="G160" s="195"/>
      <c r="H160" s="195"/>
      <c r="I160" s="19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6">
      <c r="A161" s="5"/>
      <c r="B161" s="286"/>
      <c r="C161" s="5"/>
      <c r="D161" s="195"/>
      <c r="E161" s="195"/>
      <c r="F161" s="195"/>
      <c r="G161" s="195"/>
      <c r="H161" s="195"/>
      <c r="I161" s="19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6">
      <c r="A162" s="5"/>
      <c r="B162" s="286"/>
      <c r="C162" s="5"/>
      <c r="D162" s="195"/>
      <c r="E162" s="195"/>
      <c r="F162" s="195"/>
      <c r="G162" s="195"/>
      <c r="H162" s="195"/>
      <c r="I162" s="19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6">
      <c r="A163" s="5"/>
      <c r="B163" s="286"/>
      <c r="C163" s="5"/>
      <c r="D163" s="195"/>
      <c r="E163" s="195"/>
      <c r="F163" s="195"/>
      <c r="G163" s="195"/>
      <c r="H163" s="195"/>
      <c r="I163" s="19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6">
      <c r="A164" s="5"/>
      <c r="B164" s="286"/>
      <c r="C164" s="5"/>
      <c r="D164" s="195"/>
      <c r="E164" s="195"/>
      <c r="F164" s="195"/>
      <c r="G164" s="195"/>
      <c r="H164" s="195"/>
      <c r="I164" s="19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6">
      <c r="A165" s="5"/>
      <c r="B165" s="286"/>
      <c r="C165" s="5"/>
      <c r="D165" s="195"/>
      <c r="E165" s="195"/>
      <c r="F165" s="195"/>
      <c r="G165" s="195"/>
      <c r="H165" s="195"/>
      <c r="I165" s="19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6">
      <c r="A166" s="5"/>
      <c r="B166" s="286"/>
      <c r="C166" s="5"/>
      <c r="D166" s="195"/>
      <c r="E166" s="195"/>
      <c r="F166" s="195"/>
      <c r="G166" s="195"/>
      <c r="H166" s="195"/>
      <c r="I166" s="19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6">
      <c r="A167" s="5"/>
      <c r="B167" s="286"/>
      <c r="C167" s="5"/>
      <c r="D167" s="195"/>
      <c r="E167" s="195"/>
      <c r="F167" s="195"/>
      <c r="G167" s="195"/>
      <c r="H167" s="195"/>
      <c r="I167" s="19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6">
      <c r="A168" s="5"/>
      <c r="B168" s="286"/>
      <c r="C168" s="5"/>
      <c r="D168" s="195"/>
      <c r="E168" s="195"/>
      <c r="F168" s="195"/>
      <c r="G168" s="195"/>
      <c r="H168" s="195"/>
      <c r="I168" s="19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6">
      <c r="A169" s="5"/>
      <c r="B169" s="286"/>
      <c r="C169" s="5"/>
      <c r="D169" s="195"/>
      <c r="E169" s="195"/>
      <c r="F169" s="195"/>
      <c r="G169" s="195"/>
      <c r="H169" s="195"/>
      <c r="I169" s="19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6">
      <c r="A170" s="5"/>
      <c r="B170" s="286"/>
      <c r="C170" s="5"/>
      <c r="D170" s="195"/>
      <c r="E170" s="195"/>
      <c r="F170" s="195"/>
      <c r="G170" s="195"/>
      <c r="H170" s="195"/>
      <c r="I170" s="19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6">
      <c r="A171" s="5"/>
      <c r="B171" s="286"/>
      <c r="C171" s="5"/>
      <c r="D171" s="195"/>
      <c r="E171" s="195"/>
      <c r="F171" s="195"/>
      <c r="G171" s="195"/>
      <c r="H171" s="195"/>
      <c r="I171" s="19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6">
      <c r="A172" s="5"/>
      <c r="B172" s="286"/>
      <c r="C172" s="5"/>
      <c r="D172" s="195"/>
      <c r="E172" s="195"/>
      <c r="F172" s="195"/>
      <c r="G172" s="195"/>
      <c r="H172" s="195"/>
      <c r="I172" s="19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6">
      <c r="A173" s="5"/>
      <c r="B173" s="286"/>
      <c r="C173" s="5"/>
      <c r="D173" s="195"/>
      <c r="E173" s="195"/>
      <c r="F173" s="195"/>
      <c r="G173" s="195"/>
      <c r="H173" s="195"/>
      <c r="I173" s="19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6">
      <c r="A174" s="5"/>
      <c r="B174" s="286"/>
      <c r="C174" s="5"/>
      <c r="D174" s="195"/>
      <c r="E174" s="195"/>
      <c r="F174" s="195"/>
      <c r="G174" s="195"/>
      <c r="H174" s="195"/>
      <c r="I174" s="19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6">
      <c r="A175" s="5"/>
      <c r="B175" s="286"/>
      <c r="C175" s="5"/>
      <c r="D175" s="195"/>
      <c r="E175" s="195"/>
      <c r="F175" s="195"/>
      <c r="G175" s="195"/>
      <c r="H175" s="195"/>
      <c r="I175" s="19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6">
      <c r="A176" s="5"/>
      <c r="B176" s="286"/>
      <c r="C176" s="5"/>
      <c r="D176" s="195"/>
      <c r="E176" s="195"/>
      <c r="F176" s="195"/>
      <c r="G176" s="195"/>
      <c r="H176" s="195"/>
      <c r="I176" s="19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6">
      <c r="A177" s="5"/>
      <c r="B177" s="286"/>
      <c r="C177" s="5"/>
      <c r="D177" s="195"/>
      <c r="E177" s="195"/>
      <c r="F177" s="195"/>
      <c r="G177" s="195"/>
      <c r="H177" s="195"/>
      <c r="I177" s="19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6">
      <c r="A178" s="5"/>
      <c r="B178" s="286"/>
      <c r="C178" s="5"/>
      <c r="D178" s="195"/>
      <c r="E178" s="195"/>
      <c r="F178" s="195"/>
      <c r="G178" s="195"/>
      <c r="H178" s="195"/>
      <c r="I178" s="19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6">
      <c r="A179" s="5"/>
      <c r="B179" s="286"/>
      <c r="C179" s="5"/>
      <c r="D179" s="195"/>
      <c r="E179" s="195"/>
      <c r="F179" s="195"/>
      <c r="G179" s="195"/>
      <c r="H179" s="195"/>
      <c r="I179" s="19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6">
      <c r="A180" s="5"/>
      <c r="B180" s="286"/>
      <c r="C180" s="5"/>
      <c r="D180" s="195"/>
      <c r="E180" s="195"/>
      <c r="F180" s="195"/>
      <c r="G180" s="195"/>
      <c r="H180" s="195"/>
      <c r="I180" s="19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6">
      <c r="A181" s="5"/>
      <c r="B181" s="286"/>
      <c r="C181" s="5"/>
      <c r="D181" s="195"/>
      <c r="E181" s="195"/>
      <c r="F181" s="195"/>
      <c r="G181" s="195"/>
      <c r="H181" s="195"/>
      <c r="I181" s="19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6">
      <c r="A182" s="5"/>
      <c r="B182" s="286"/>
      <c r="C182" s="5"/>
      <c r="D182" s="195"/>
      <c r="E182" s="195"/>
      <c r="F182" s="195"/>
      <c r="G182" s="195"/>
      <c r="H182" s="195"/>
      <c r="I182" s="19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6">
      <c r="A183" s="5"/>
      <c r="B183" s="286"/>
      <c r="C183" s="5"/>
      <c r="D183" s="195"/>
      <c r="E183" s="195"/>
      <c r="F183" s="195"/>
      <c r="G183" s="195"/>
      <c r="H183" s="195"/>
      <c r="I183" s="19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6">
      <c r="A184" s="5"/>
      <c r="B184" s="286"/>
      <c r="C184" s="5"/>
      <c r="D184" s="195"/>
      <c r="E184" s="195"/>
      <c r="F184" s="195"/>
      <c r="G184" s="195"/>
      <c r="H184" s="195"/>
      <c r="I184" s="19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6">
      <c r="A185" s="5"/>
      <c r="B185" s="286"/>
      <c r="C185" s="5"/>
      <c r="D185" s="195"/>
      <c r="E185" s="195"/>
      <c r="F185" s="195"/>
      <c r="G185" s="195"/>
      <c r="H185" s="195"/>
      <c r="I185" s="19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6">
      <c r="A186" s="5"/>
      <c r="B186" s="286"/>
      <c r="C186" s="5"/>
      <c r="D186" s="195"/>
      <c r="E186" s="195"/>
      <c r="F186" s="195"/>
      <c r="G186" s="195"/>
      <c r="H186" s="195"/>
      <c r="I186" s="19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6">
      <c r="A187" s="5"/>
      <c r="B187" s="286"/>
      <c r="C187" s="5"/>
      <c r="D187" s="195"/>
      <c r="E187" s="195"/>
      <c r="F187" s="195"/>
      <c r="G187" s="195"/>
      <c r="H187" s="195"/>
      <c r="I187" s="19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6">
      <c r="A188" s="5"/>
      <c r="B188" s="286"/>
      <c r="C188" s="5"/>
      <c r="D188" s="195"/>
      <c r="E188" s="195"/>
      <c r="F188" s="195"/>
      <c r="G188" s="195"/>
      <c r="H188" s="195"/>
      <c r="I188" s="19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6">
      <c r="A189" s="5"/>
      <c r="B189" s="286"/>
      <c r="C189" s="5"/>
      <c r="D189" s="195"/>
      <c r="E189" s="195"/>
      <c r="F189" s="195"/>
      <c r="G189" s="195"/>
      <c r="H189" s="195"/>
      <c r="I189" s="19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6">
      <c r="A190" s="5"/>
      <c r="B190" s="286"/>
      <c r="C190" s="5"/>
      <c r="D190" s="195"/>
      <c r="E190" s="195"/>
      <c r="F190" s="195"/>
      <c r="G190" s="195"/>
      <c r="H190" s="195"/>
      <c r="I190" s="19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6">
      <c r="A191" s="5"/>
      <c r="B191" s="286"/>
      <c r="C191" s="5"/>
      <c r="D191" s="195"/>
      <c r="E191" s="195"/>
      <c r="F191" s="195"/>
      <c r="G191" s="195"/>
      <c r="H191" s="195"/>
      <c r="I191" s="19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6">
      <c r="A192" s="5"/>
      <c r="B192" s="286"/>
      <c r="C192" s="5"/>
      <c r="D192" s="195"/>
      <c r="E192" s="195"/>
      <c r="F192" s="195"/>
      <c r="G192" s="195"/>
      <c r="H192" s="195"/>
      <c r="I192" s="19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6">
      <c r="A193" s="5"/>
      <c r="B193" s="286"/>
      <c r="C193" s="5"/>
      <c r="D193" s="195"/>
      <c r="E193" s="195"/>
      <c r="F193" s="195"/>
      <c r="G193" s="195"/>
      <c r="H193" s="195"/>
      <c r="I193" s="19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6">
      <c r="A194" s="5"/>
      <c r="B194" s="286"/>
      <c r="C194" s="5"/>
      <c r="D194" s="195"/>
      <c r="E194" s="195"/>
      <c r="F194" s="195"/>
      <c r="G194" s="195"/>
      <c r="H194" s="195"/>
      <c r="I194" s="19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6">
      <c r="A195" s="5"/>
      <c r="B195" s="286"/>
      <c r="C195" s="5"/>
      <c r="D195" s="195"/>
      <c r="E195" s="195"/>
      <c r="F195" s="195"/>
      <c r="G195" s="195"/>
      <c r="H195" s="195"/>
      <c r="I195" s="19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6">
      <c r="A196" s="5"/>
      <c r="B196" s="286"/>
      <c r="C196" s="5"/>
      <c r="D196" s="195"/>
      <c r="E196" s="195"/>
      <c r="F196" s="195"/>
      <c r="G196" s="195"/>
      <c r="H196" s="195"/>
      <c r="I196" s="19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6">
      <c r="A197" s="5"/>
      <c r="B197" s="286"/>
      <c r="C197" s="5"/>
      <c r="D197" s="195"/>
      <c r="E197" s="195"/>
      <c r="F197" s="195"/>
      <c r="G197" s="195"/>
      <c r="H197" s="195"/>
      <c r="I197" s="19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6">
      <c r="A198" s="5"/>
      <c r="B198" s="286"/>
      <c r="C198" s="5"/>
      <c r="D198" s="195"/>
      <c r="E198" s="195"/>
      <c r="F198" s="195"/>
      <c r="G198" s="195"/>
      <c r="H198" s="195"/>
      <c r="I198" s="19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6">
      <c r="A199" s="5"/>
      <c r="B199" s="286"/>
      <c r="C199" s="5"/>
      <c r="D199" s="195"/>
      <c r="E199" s="195"/>
      <c r="F199" s="195"/>
      <c r="G199" s="195"/>
      <c r="H199" s="195"/>
      <c r="I199" s="19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6">
      <c r="A200" s="5"/>
      <c r="B200" s="286"/>
      <c r="C200" s="5"/>
      <c r="D200" s="195"/>
      <c r="E200" s="195"/>
      <c r="F200" s="195"/>
      <c r="G200" s="195"/>
      <c r="H200" s="195"/>
      <c r="I200" s="19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6">
      <c r="A201" s="5"/>
      <c r="B201" s="286"/>
      <c r="C201" s="5"/>
      <c r="D201" s="195"/>
      <c r="E201" s="195"/>
      <c r="F201" s="195"/>
      <c r="G201" s="195"/>
      <c r="H201" s="195"/>
      <c r="I201" s="19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6">
      <c r="A202" s="5"/>
      <c r="B202" s="286"/>
      <c r="C202" s="5"/>
      <c r="D202" s="195"/>
      <c r="E202" s="195"/>
      <c r="F202" s="195"/>
      <c r="G202" s="195"/>
      <c r="H202" s="195"/>
      <c r="I202" s="19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6">
      <c r="A203" s="5"/>
      <c r="B203" s="286"/>
      <c r="C203" s="5"/>
      <c r="D203" s="195"/>
      <c r="E203" s="195"/>
      <c r="F203" s="195"/>
      <c r="G203" s="195"/>
      <c r="H203" s="195"/>
      <c r="I203" s="19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6">
      <c r="A204" s="5"/>
      <c r="B204" s="286"/>
      <c r="C204" s="5"/>
      <c r="D204" s="195"/>
      <c r="E204" s="195"/>
      <c r="F204" s="195"/>
      <c r="G204" s="195"/>
      <c r="H204" s="195"/>
      <c r="I204" s="19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6">
      <c r="A205" s="5"/>
      <c r="B205" s="286"/>
      <c r="C205" s="5"/>
      <c r="D205" s="195"/>
      <c r="E205" s="195"/>
      <c r="F205" s="195"/>
      <c r="G205" s="195"/>
      <c r="H205" s="195"/>
      <c r="I205" s="19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6">
      <c r="A206" s="5"/>
      <c r="B206" s="286"/>
      <c r="C206" s="5"/>
      <c r="D206" s="195"/>
      <c r="E206" s="195"/>
      <c r="F206" s="195"/>
      <c r="G206" s="195"/>
      <c r="H206" s="195"/>
      <c r="I206" s="19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6">
      <c r="A207" s="5"/>
      <c r="B207" s="286"/>
      <c r="C207" s="5"/>
      <c r="D207" s="195"/>
      <c r="E207" s="195"/>
      <c r="F207" s="195"/>
      <c r="G207" s="195"/>
      <c r="H207" s="195"/>
      <c r="I207" s="19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6">
      <c r="A208" s="5"/>
      <c r="B208" s="286"/>
      <c r="C208" s="5"/>
      <c r="D208" s="195"/>
      <c r="E208" s="195"/>
      <c r="F208" s="195"/>
      <c r="G208" s="195"/>
      <c r="H208" s="195"/>
      <c r="I208" s="19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6">
      <c r="A209" s="5"/>
      <c r="B209" s="286"/>
      <c r="C209" s="5"/>
      <c r="D209" s="195"/>
      <c r="E209" s="195"/>
      <c r="F209" s="195"/>
      <c r="G209" s="195"/>
      <c r="H209" s="195"/>
      <c r="I209" s="19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6">
      <c r="A210" s="5"/>
      <c r="B210" s="286"/>
      <c r="C210" s="5"/>
      <c r="D210" s="195"/>
      <c r="E210" s="195"/>
      <c r="F210" s="195"/>
      <c r="G210" s="195"/>
      <c r="H210" s="195"/>
      <c r="I210" s="19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6">
      <c r="A211" s="5"/>
      <c r="B211" s="286"/>
      <c r="C211" s="5"/>
      <c r="D211" s="195"/>
      <c r="E211" s="195"/>
      <c r="F211" s="195"/>
      <c r="G211" s="195"/>
      <c r="H211" s="195"/>
      <c r="I211" s="19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6">
      <c r="A212" s="5"/>
      <c r="B212" s="286"/>
      <c r="C212" s="5"/>
      <c r="D212" s="195"/>
      <c r="E212" s="195"/>
      <c r="F212" s="195"/>
      <c r="G212" s="195"/>
      <c r="H212" s="195"/>
      <c r="I212" s="19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6">
      <c r="A213" s="5"/>
      <c r="B213" s="286"/>
      <c r="C213" s="5"/>
      <c r="D213" s="195"/>
      <c r="E213" s="195"/>
      <c r="F213" s="195"/>
      <c r="G213" s="195"/>
      <c r="H213" s="195"/>
      <c r="I213" s="19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6">
      <c r="A214" s="5"/>
      <c r="B214" s="286"/>
      <c r="C214" s="5"/>
      <c r="D214" s="195"/>
      <c r="E214" s="195"/>
      <c r="F214" s="195"/>
      <c r="G214" s="195"/>
      <c r="H214" s="195"/>
      <c r="I214" s="19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6">
      <c r="A215" s="5"/>
      <c r="B215" s="286"/>
      <c r="C215" s="5"/>
      <c r="D215" s="195"/>
      <c r="E215" s="195"/>
      <c r="F215" s="195"/>
      <c r="G215" s="195"/>
      <c r="H215" s="195"/>
      <c r="I215" s="19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6">
      <c r="A216" s="5"/>
      <c r="B216" s="286"/>
      <c r="C216" s="5"/>
      <c r="D216" s="195"/>
      <c r="E216" s="195"/>
      <c r="F216" s="195"/>
      <c r="G216" s="195"/>
      <c r="H216" s="195"/>
      <c r="I216" s="19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6">
      <c r="A217" s="5"/>
      <c r="B217" s="286"/>
      <c r="C217" s="5"/>
      <c r="D217" s="195"/>
      <c r="E217" s="195"/>
      <c r="F217" s="195"/>
      <c r="G217" s="195"/>
      <c r="H217" s="195"/>
      <c r="I217" s="19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6">
      <c r="A218" s="5"/>
      <c r="B218" s="286"/>
      <c r="C218" s="5"/>
      <c r="D218" s="195"/>
      <c r="E218" s="195"/>
      <c r="F218" s="195"/>
      <c r="G218" s="195"/>
      <c r="H218" s="195"/>
      <c r="I218" s="19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6">
      <c r="A219" s="5"/>
      <c r="B219" s="286"/>
      <c r="C219" s="5"/>
      <c r="D219" s="195"/>
      <c r="E219" s="195"/>
      <c r="F219" s="195"/>
      <c r="G219" s="195"/>
      <c r="H219" s="195"/>
      <c r="I219" s="19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6">
      <c r="A220" s="5"/>
      <c r="B220" s="286"/>
      <c r="C220" s="5"/>
      <c r="D220" s="195"/>
      <c r="E220" s="195"/>
      <c r="F220" s="195"/>
      <c r="G220" s="195"/>
      <c r="H220" s="195"/>
      <c r="I220" s="19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6">
      <c r="A221" s="5"/>
      <c r="B221" s="286"/>
      <c r="C221" s="5"/>
      <c r="D221" s="195"/>
      <c r="E221" s="195"/>
      <c r="F221" s="195"/>
      <c r="G221" s="195"/>
      <c r="H221" s="195"/>
      <c r="I221" s="19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6">
      <c r="A222" s="5"/>
      <c r="B222" s="286"/>
      <c r="C222" s="5"/>
      <c r="D222" s="195"/>
      <c r="E222" s="195"/>
      <c r="F222" s="195"/>
      <c r="G222" s="195"/>
      <c r="H222" s="195"/>
      <c r="I222" s="19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6">
      <c r="A223" s="5"/>
      <c r="B223" s="286"/>
      <c r="C223" s="5"/>
      <c r="D223" s="195"/>
      <c r="E223" s="195"/>
      <c r="F223" s="195"/>
      <c r="G223" s="195"/>
      <c r="H223" s="195"/>
      <c r="I223" s="19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6">
      <c r="A224" s="5"/>
      <c r="B224" s="286"/>
      <c r="C224" s="5"/>
      <c r="D224" s="195"/>
      <c r="E224" s="195"/>
      <c r="F224" s="195"/>
      <c r="G224" s="195"/>
      <c r="H224" s="195"/>
      <c r="I224" s="19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6">
      <c r="A225" s="5"/>
      <c r="B225" s="286"/>
      <c r="C225" s="5"/>
      <c r="D225" s="195"/>
      <c r="E225" s="195"/>
      <c r="F225" s="195"/>
      <c r="G225" s="195"/>
      <c r="H225" s="195"/>
      <c r="I225" s="19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6">
      <c r="A226" s="5"/>
      <c r="B226" s="286"/>
      <c r="C226" s="5"/>
      <c r="D226" s="195"/>
      <c r="E226" s="195"/>
      <c r="F226" s="195"/>
      <c r="G226" s="195"/>
      <c r="H226" s="195"/>
      <c r="I226" s="19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6">
      <c r="A227" s="5"/>
      <c r="B227" s="286"/>
      <c r="C227" s="5"/>
      <c r="D227" s="195"/>
      <c r="E227" s="195"/>
      <c r="F227" s="195"/>
      <c r="G227" s="195"/>
      <c r="H227" s="195"/>
      <c r="I227" s="19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6">
      <c r="A228" s="5"/>
      <c r="B228" s="286"/>
      <c r="C228" s="5"/>
      <c r="D228" s="195"/>
      <c r="E228" s="195"/>
      <c r="F228" s="195"/>
      <c r="G228" s="195"/>
      <c r="H228" s="195"/>
      <c r="I228" s="19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6">
      <c r="A229" s="5"/>
      <c r="B229" s="286"/>
      <c r="C229" s="5"/>
      <c r="D229" s="195"/>
      <c r="E229" s="195"/>
      <c r="F229" s="195"/>
      <c r="G229" s="195"/>
      <c r="H229" s="195"/>
      <c r="I229" s="19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6">
      <c r="A230" s="5"/>
      <c r="B230" s="286"/>
      <c r="C230" s="5"/>
      <c r="D230" s="195"/>
      <c r="E230" s="195"/>
      <c r="F230" s="195"/>
      <c r="G230" s="195"/>
      <c r="H230" s="195"/>
      <c r="I230" s="19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6">
      <c r="A231" s="5"/>
      <c r="B231" s="286"/>
      <c r="C231" s="5"/>
      <c r="D231" s="195"/>
      <c r="E231" s="195"/>
      <c r="F231" s="195"/>
      <c r="G231" s="195"/>
      <c r="H231" s="195"/>
      <c r="I231" s="19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6">
      <c r="A232" s="5"/>
      <c r="B232" s="286"/>
      <c r="C232" s="5"/>
      <c r="D232" s="195"/>
      <c r="E232" s="195"/>
      <c r="F232" s="195"/>
      <c r="G232" s="195"/>
      <c r="H232" s="195"/>
      <c r="I232" s="19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6">
      <c r="A233" s="5"/>
      <c r="B233" s="286"/>
      <c r="C233" s="5"/>
      <c r="D233" s="195"/>
      <c r="E233" s="195"/>
      <c r="F233" s="195"/>
      <c r="G233" s="195"/>
      <c r="H233" s="195"/>
      <c r="I233" s="19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6">
      <c r="A234" s="5"/>
      <c r="B234" s="286"/>
      <c r="C234" s="5"/>
      <c r="D234" s="195"/>
      <c r="E234" s="195"/>
      <c r="F234" s="195"/>
      <c r="G234" s="195"/>
      <c r="H234" s="195"/>
      <c r="I234" s="19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6">
      <c r="A235" s="5"/>
      <c r="B235" s="286"/>
      <c r="C235" s="5"/>
      <c r="D235" s="195"/>
      <c r="E235" s="195"/>
      <c r="F235" s="195"/>
      <c r="G235" s="195"/>
      <c r="H235" s="195"/>
      <c r="I235" s="19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6">
      <c r="A236" s="5"/>
      <c r="B236" s="286"/>
      <c r="C236" s="5"/>
      <c r="D236" s="195"/>
      <c r="E236" s="195"/>
      <c r="F236" s="195"/>
      <c r="G236" s="195"/>
      <c r="H236" s="195"/>
      <c r="I236" s="19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6">
      <c r="A237" s="5"/>
      <c r="B237" s="286"/>
      <c r="C237" s="5"/>
      <c r="D237" s="195"/>
      <c r="E237" s="195"/>
      <c r="F237" s="195"/>
      <c r="G237" s="195"/>
      <c r="H237" s="195"/>
      <c r="I237" s="19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6">
      <c r="A238" s="5"/>
      <c r="B238" s="286"/>
      <c r="C238" s="5"/>
      <c r="D238" s="195"/>
      <c r="E238" s="195"/>
      <c r="F238" s="195"/>
      <c r="G238" s="195"/>
      <c r="H238" s="195"/>
      <c r="I238" s="19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6">
      <c r="A239" s="5"/>
      <c r="B239" s="286"/>
      <c r="C239" s="5"/>
      <c r="D239" s="195"/>
      <c r="E239" s="195"/>
      <c r="F239" s="195"/>
      <c r="G239" s="195"/>
      <c r="H239" s="195"/>
      <c r="I239" s="19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6">
      <c r="A240" s="5"/>
      <c r="B240" s="286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6">
      <c r="A241" s="5"/>
      <c r="B241" s="286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6">
      <c r="A242" s="5"/>
      <c r="B242" s="286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6">
      <c r="A243" s="5"/>
      <c r="B243" s="286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6">
      <c r="A244" s="5"/>
      <c r="B244" s="286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6">
      <c r="A245" s="5"/>
      <c r="B245" s="286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6">
      <c r="A246" s="5"/>
      <c r="B246" s="286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6">
      <c r="A247" s="5"/>
      <c r="B247" s="286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6">
      <c r="A248" s="5"/>
      <c r="B248" s="286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6">
      <c r="A249" s="5"/>
      <c r="B249" s="286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6">
      <c r="A250" s="5"/>
      <c r="B250" s="286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6">
      <c r="A251" s="5"/>
      <c r="B251" s="286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6">
      <c r="A252" s="5"/>
      <c r="B252" s="286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6">
      <c r="A253" s="5"/>
      <c r="B253" s="286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6">
      <c r="A254" s="5"/>
      <c r="B254" s="286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6">
      <c r="A255" s="5"/>
      <c r="B255" s="286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6">
      <c r="A256" s="5"/>
      <c r="B256" s="286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6">
      <c r="A257" s="5"/>
      <c r="B257" s="286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6">
      <c r="A258" s="5"/>
      <c r="B258" s="286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6">
      <c r="A259" s="5"/>
      <c r="B259" s="286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6">
      <c r="A260" s="5"/>
      <c r="B260" s="286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6">
      <c r="A261" s="5"/>
      <c r="B261" s="286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6">
      <c r="A262" s="5"/>
      <c r="B262" s="286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6">
      <c r="A263" s="5"/>
      <c r="B263" s="286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6">
      <c r="A264" s="5"/>
      <c r="B264" s="286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6">
      <c r="A265" s="5"/>
      <c r="B265" s="286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6">
      <c r="A266" s="5"/>
      <c r="B266" s="286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6">
      <c r="A267" s="5"/>
      <c r="B267" s="286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6">
      <c r="A268" s="5"/>
      <c r="B268" s="286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6">
      <c r="A269" s="5"/>
      <c r="B269" s="286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6">
      <c r="A270" s="5"/>
      <c r="B270" s="286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6">
      <c r="A271" s="5"/>
      <c r="B271" s="286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6">
      <c r="A272" s="5"/>
      <c r="B272" s="286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6">
      <c r="A273" s="5"/>
      <c r="B273" s="286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6">
      <c r="A274" s="5"/>
      <c r="B274" s="286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6">
      <c r="A275" s="5"/>
      <c r="B275" s="286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6">
      <c r="A276" s="5"/>
      <c r="B276" s="286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6">
      <c r="A277" s="5"/>
      <c r="B277" s="286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6">
      <c r="A278" s="5"/>
      <c r="B278" s="286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6">
      <c r="A279" s="5"/>
      <c r="B279" s="286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6">
      <c r="A280" s="5"/>
      <c r="B280" s="286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6">
      <c r="A281" s="5"/>
      <c r="B281" s="286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6">
      <c r="A282" s="5"/>
      <c r="B282" s="286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6">
      <c r="A283" s="5"/>
      <c r="B283" s="286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6">
      <c r="A284" s="5"/>
      <c r="B284" s="286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6">
      <c r="A285" s="5"/>
      <c r="B285" s="286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6">
      <c r="A286" s="5"/>
      <c r="B286" s="286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6">
      <c r="A287" s="5"/>
      <c r="B287" s="286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6">
      <c r="A288" s="5"/>
      <c r="B288" s="286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6">
      <c r="A289" s="5"/>
      <c r="B289" s="286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6">
      <c r="A290" s="5"/>
      <c r="B290" s="286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6">
      <c r="A291" s="5"/>
      <c r="B291" s="286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6">
      <c r="A292" s="5"/>
      <c r="B292" s="286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6">
      <c r="A293" s="5"/>
      <c r="B293" s="286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6">
      <c r="A294" s="5"/>
      <c r="B294" s="286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6">
      <c r="A295" s="5"/>
      <c r="B295" s="286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6">
      <c r="A296" s="5"/>
      <c r="B296" s="286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6">
      <c r="A297" s="5"/>
      <c r="B297" s="286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6">
      <c r="A298" s="5"/>
      <c r="B298" s="286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6">
      <c r="A299" s="5"/>
      <c r="B299" s="286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6">
      <c r="A300" s="5"/>
      <c r="B300" s="286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6">
      <c r="A301" s="5"/>
      <c r="B301" s="286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6">
      <c r="A302" s="5"/>
      <c r="B302" s="286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6">
      <c r="A303" s="5"/>
      <c r="B303" s="286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6">
      <c r="A304" s="5"/>
      <c r="B304" s="286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6">
      <c r="A305" s="5"/>
      <c r="B305" s="286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6">
      <c r="A306" s="5"/>
      <c r="B306" s="286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6">
      <c r="A307" s="5"/>
      <c r="B307" s="286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6">
      <c r="A308" s="5"/>
      <c r="B308" s="286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6">
      <c r="A309" s="5"/>
      <c r="B309" s="286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6">
      <c r="A310" s="5"/>
      <c r="B310" s="286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6">
      <c r="A311" s="5"/>
      <c r="B311" s="286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6">
      <c r="A312" s="5"/>
      <c r="B312" s="286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6">
      <c r="A313" s="5"/>
      <c r="B313" s="286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6">
      <c r="A314" s="5"/>
      <c r="B314" s="286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6">
      <c r="A315" s="5"/>
      <c r="B315" s="286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6">
      <c r="A316" s="5"/>
      <c r="B316" s="286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6">
      <c r="A317" s="5"/>
      <c r="B317" s="286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6">
      <c r="A318" s="5"/>
      <c r="B318" s="286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6">
      <c r="A319" s="5"/>
      <c r="B319" s="286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6">
      <c r="A320" s="5"/>
      <c r="B320" s="286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6">
      <c r="A321" s="5"/>
      <c r="B321" s="286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6">
      <c r="A322" s="5"/>
      <c r="B322" s="286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6">
      <c r="A323" s="5"/>
      <c r="B323" s="286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6">
      <c r="A324" s="5"/>
      <c r="B324" s="286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6">
      <c r="A325" s="5"/>
      <c r="B325" s="286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6">
      <c r="A326" s="5"/>
      <c r="B326" s="286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6">
      <c r="A327" s="5"/>
      <c r="B327" s="286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6">
      <c r="A328" s="5"/>
      <c r="B328" s="286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6">
      <c r="A329" s="5"/>
      <c r="B329" s="286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6">
      <c r="A330" s="5"/>
      <c r="B330" s="286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6">
      <c r="A331" s="5"/>
      <c r="B331" s="286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6">
      <c r="A332" s="5"/>
      <c r="B332" s="286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6">
      <c r="A333" s="5"/>
      <c r="B333" s="286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6">
      <c r="A334" s="5"/>
      <c r="B334" s="286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6">
      <c r="A335" s="5"/>
      <c r="B335" s="286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6">
      <c r="A336" s="5"/>
      <c r="B336" s="286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6">
      <c r="A337" s="5"/>
      <c r="B337" s="286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6">
      <c r="A338" s="5"/>
      <c r="B338" s="286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6">
      <c r="A339" s="5"/>
      <c r="B339" s="286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6">
      <c r="A340" s="5"/>
      <c r="B340" s="286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6">
      <c r="A341" s="5"/>
      <c r="B341" s="286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6">
      <c r="A342" s="5"/>
      <c r="B342" s="286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6">
      <c r="A343" s="5"/>
      <c r="B343" s="286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6">
      <c r="A344" s="5"/>
      <c r="B344" s="286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6">
      <c r="A345" s="5"/>
      <c r="B345" s="286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6">
      <c r="A346" s="5"/>
      <c r="B346" s="286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6">
      <c r="A347" s="5"/>
      <c r="B347" s="286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6">
      <c r="A348" s="5"/>
      <c r="B348" s="286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6">
      <c r="A349" s="5"/>
      <c r="B349" s="286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6">
      <c r="A350" s="5"/>
      <c r="B350" s="286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6">
      <c r="A351" s="5"/>
      <c r="B351" s="286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6">
      <c r="A352" s="5"/>
      <c r="B352" s="286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6">
      <c r="A353" s="5"/>
      <c r="B353" s="286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6">
      <c r="A354" s="5"/>
      <c r="B354" s="286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6">
      <c r="A355" s="5"/>
      <c r="B355" s="286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6">
      <c r="A356" s="5"/>
      <c r="B356" s="286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6">
      <c r="A357" s="5"/>
      <c r="B357" s="286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6">
      <c r="A358" s="5"/>
      <c r="B358" s="286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6">
      <c r="A359" s="5"/>
      <c r="B359" s="286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6">
      <c r="A360" s="5"/>
      <c r="B360" s="286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6">
      <c r="A361" s="5"/>
      <c r="B361" s="286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6">
      <c r="A362" s="5"/>
      <c r="B362" s="286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6">
      <c r="A363" s="5"/>
      <c r="B363" s="286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6">
      <c r="A364" s="5"/>
      <c r="B364" s="286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6">
      <c r="A365" s="5"/>
      <c r="B365" s="286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6">
      <c r="A366" s="5"/>
      <c r="B366" s="286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6">
      <c r="A367" s="5"/>
      <c r="B367" s="286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6">
      <c r="A368" s="5"/>
      <c r="B368" s="286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6">
      <c r="A369" s="5"/>
      <c r="B369" s="286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6">
      <c r="A370" s="5"/>
      <c r="B370" s="286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6">
      <c r="A371" s="5"/>
      <c r="B371" s="286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6">
      <c r="A372" s="5"/>
      <c r="B372" s="286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6">
      <c r="A373" s="5"/>
      <c r="B373" s="286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6">
      <c r="A374" s="5"/>
      <c r="B374" s="286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6">
      <c r="A375" s="5"/>
      <c r="B375" s="286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6">
      <c r="A376" s="5"/>
      <c r="B376" s="286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6">
      <c r="A377" s="5"/>
      <c r="B377" s="286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6">
      <c r="A378" s="5"/>
      <c r="B378" s="286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6">
      <c r="A379" s="5"/>
      <c r="B379" s="286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6">
      <c r="A380" s="5"/>
      <c r="B380" s="286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6">
      <c r="A381" s="5"/>
      <c r="B381" s="286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6">
      <c r="A382" s="5"/>
      <c r="B382" s="286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6">
      <c r="A383" s="5"/>
      <c r="B383" s="286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6">
      <c r="A384" s="5"/>
      <c r="B384" s="286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6">
      <c r="A385" s="5"/>
      <c r="B385" s="286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6">
      <c r="A386" s="5"/>
      <c r="B386" s="286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6">
      <c r="A387" s="5"/>
      <c r="B387" s="286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6">
      <c r="A388" s="5"/>
      <c r="B388" s="286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6">
      <c r="A389" s="5"/>
      <c r="B389" s="286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6">
      <c r="A390" s="5"/>
      <c r="B390" s="286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6">
      <c r="A391" s="5"/>
      <c r="B391" s="286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6">
      <c r="A392" s="5"/>
      <c r="B392" s="286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6">
      <c r="A393" s="5"/>
      <c r="B393" s="286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6">
      <c r="A394" s="5"/>
      <c r="B394" s="286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6">
      <c r="A395" s="5"/>
      <c r="B395" s="286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6">
      <c r="A396" s="5"/>
      <c r="B396" s="286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6">
      <c r="A397" s="5"/>
      <c r="B397" s="286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6">
      <c r="A398" s="5"/>
      <c r="B398" s="286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6">
      <c r="A399" s="5"/>
      <c r="B399" s="286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6">
      <c r="A400" s="5"/>
      <c r="B400" s="286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6">
      <c r="A401" s="5"/>
      <c r="B401" s="286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6">
      <c r="A402" s="5"/>
      <c r="B402" s="286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6">
      <c r="A403" s="5"/>
      <c r="B403" s="286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6">
      <c r="A404" s="5"/>
      <c r="B404" s="286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6">
      <c r="A405" s="5"/>
      <c r="B405" s="286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6">
      <c r="A406" s="5"/>
      <c r="B406" s="286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6">
      <c r="A407" s="5"/>
      <c r="B407" s="286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6">
      <c r="A408" s="5"/>
      <c r="B408" s="286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6">
      <c r="A409" s="5"/>
      <c r="B409" s="286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6">
      <c r="A410" s="5"/>
      <c r="B410" s="286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6">
      <c r="A411" s="5"/>
      <c r="B411" s="286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6">
      <c r="A412" s="5"/>
      <c r="B412" s="286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6">
      <c r="A413" s="5"/>
      <c r="B413" s="286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6">
      <c r="A414" s="5"/>
      <c r="B414" s="286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6">
      <c r="A415" s="5"/>
      <c r="B415" s="286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6">
      <c r="A416" s="5"/>
      <c r="B416" s="286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6">
      <c r="A417" s="5"/>
      <c r="B417" s="286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6">
      <c r="A418" s="5"/>
      <c r="B418" s="286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6">
      <c r="A419" s="5"/>
      <c r="B419" s="286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6">
      <c r="A420" s="5"/>
      <c r="B420" s="286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6">
      <c r="A421" s="5"/>
      <c r="B421" s="286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6">
      <c r="A422" s="5"/>
      <c r="B422" s="286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6">
      <c r="A423" s="5"/>
      <c r="B423" s="286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6">
      <c r="A424" s="5"/>
      <c r="B424" s="286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6">
      <c r="A425" s="5"/>
      <c r="B425" s="286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6">
      <c r="A426" s="5"/>
      <c r="B426" s="286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6">
      <c r="A427" s="5"/>
      <c r="B427" s="286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6">
      <c r="A428" s="5"/>
      <c r="B428" s="286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6">
      <c r="A429" s="5"/>
      <c r="B429" s="286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6">
      <c r="A430" s="5"/>
      <c r="B430" s="286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6">
      <c r="A431" s="5"/>
      <c r="B431" s="286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6">
      <c r="A432" s="5"/>
      <c r="B432" s="286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6">
      <c r="A433" s="5"/>
      <c r="B433" s="286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6">
      <c r="A434" s="5"/>
      <c r="B434" s="286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6">
      <c r="A435" s="5"/>
      <c r="B435" s="286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6">
      <c r="A436" s="5"/>
      <c r="B436" s="286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6">
      <c r="A437" s="5"/>
      <c r="B437" s="286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6">
      <c r="A438" s="5"/>
      <c r="B438" s="286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6">
      <c r="A439" s="5"/>
      <c r="B439" s="286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6">
      <c r="A440" s="5"/>
      <c r="B440" s="286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6">
      <c r="A441" s="5"/>
      <c r="B441" s="286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6">
      <c r="A442" s="5"/>
      <c r="B442" s="286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6">
      <c r="A443" s="5"/>
      <c r="B443" s="286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6">
      <c r="A444" s="5"/>
      <c r="B444" s="286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6">
      <c r="A445" s="5"/>
      <c r="B445" s="286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6">
      <c r="A446" s="5"/>
      <c r="B446" s="286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6">
      <c r="A447" s="5"/>
      <c r="B447" s="286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6">
      <c r="A448" s="5"/>
      <c r="B448" s="286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6">
      <c r="A449" s="5"/>
      <c r="B449" s="286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6">
      <c r="A450" s="5"/>
      <c r="B450" s="286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6">
      <c r="A451" s="5"/>
      <c r="B451" s="286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6">
      <c r="A452" s="5"/>
      <c r="B452" s="286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6">
      <c r="A453" s="5"/>
      <c r="B453" s="286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6">
      <c r="A454" s="5"/>
      <c r="B454" s="286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6">
      <c r="A455" s="5"/>
      <c r="B455" s="286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6">
      <c r="A456" s="5"/>
      <c r="B456" s="286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6">
      <c r="A457" s="5"/>
      <c r="B457" s="286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6">
      <c r="A458" s="5"/>
      <c r="B458" s="286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6">
      <c r="A459" s="5"/>
      <c r="B459" s="286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6">
      <c r="A460" s="5"/>
      <c r="B460" s="286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6">
      <c r="A461" s="5"/>
      <c r="B461" s="286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6">
      <c r="A462" s="5"/>
      <c r="B462" s="286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6">
      <c r="A463" s="5"/>
      <c r="B463" s="286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6">
      <c r="A464" s="5"/>
      <c r="B464" s="286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6">
      <c r="A465" s="5"/>
      <c r="B465" s="286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6">
      <c r="A466" s="5"/>
      <c r="B466" s="286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6">
      <c r="A467" s="5"/>
      <c r="B467" s="286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6">
      <c r="A468" s="5"/>
      <c r="B468" s="286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6">
      <c r="A469" s="5"/>
      <c r="B469" s="286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6">
      <c r="A470" s="5"/>
      <c r="B470" s="286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6">
      <c r="A471" s="5"/>
      <c r="B471" s="286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6">
      <c r="A472" s="5"/>
      <c r="B472" s="286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6">
      <c r="A473" s="5"/>
      <c r="B473" s="286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6">
      <c r="A474" s="5"/>
      <c r="B474" s="286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6">
      <c r="A475" s="5"/>
      <c r="B475" s="286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6">
      <c r="A476" s="5"/>
      <c r="B476" s="286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6">
      <c r="A477" s="5"/>
      <c r="B477" s="286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6">
      <c r="A478" s="5"/>
      <c r="B478" s="286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6">
      <c r="A479" s="5"/>
      <c r="B479" s="286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6">
      <c r="A480" s="5"/>
      <c r="B480" s="286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6">
      <c r="A481" s="5"/>
      <c r="B481" s="286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6">
      <c r="A482" s="5"/>
      <c r="B482" s="286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6">
      <c r="A483" s="5"/>
      <c r="B483" s="286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6">
      <c r="A484" s="5"/>
      <c r="B484" s="286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6">
      <c r="A485" s="5"/>
      <c r="B485" s="286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6">
      <c r="A486" s="5"/>
      <c r="B486" s="286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6">
      <c r="A487" s="5"/>
      <c r="B487" s="286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6">
      <c r="A488" s="5"/>
      <c r="B488" s="286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6">
      <c r="A489" s="5"/>
      <c r="B489" s="286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6">
      <c r="A490" s="5"/>
      <c r="B490" s="286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6">
      <c r="A491" s="5"/>
      <c r="B491" s="286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6">
      <c r="A492" s="5"/>
      <c r="B492" s="286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6">
      <c r="A493" s="5"/>
      <c r="B493" s="286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6">
      <c r="A494" s="5"/>
      <c r="B494" s="286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6">
      <c r="A495" s="5"/>
      <c r="B495" s="286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6">
      <c r="A496" s="5"/>
      <c r="B496" s="286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6">
      <c r="A497" s="5"/>
      <c r="B497" s="286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6">
      <c r="A498" s="5"/>
      <c r="B498" s="286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6">
      <c r="A499" s="5"/>
      <c r="B499" s="286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6">
      <c r="A500" s="5"/>
      <c r="B500" s="286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6">
      <c r="A501" s="5"/>
      <c r="B501" s="286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6">
      <c r="A502" s="5"/>
      <c r="B502" s="286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6">
      <c r="A503" s="5"/>
      <c r="B503" s="286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6">
      <c r="A504" s="5"/>
      <c r="B504" s="286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6">
      <c r="A505" s="5"/>
      <c r="B505" s="286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6">
      <c r="A506" s="5"/>
      <c r="B506" s="286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6">
      <c r="A507" s="5"/>
      <c r="B507" s="286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6">
      <c r="A508" s="5"/>
      <c r="B508" s="286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6">
      <c r="A509" s="5"/>
      <c r="B509" s="286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6">
      <c r="A510" s="5"/>
      <c r="B510" s="286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6">
      <c r="A511" s="5"/>
      <c r="B511" s="286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6">
      <c r="A512" s="5"/>
      <c r="B512" s="286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6">
      <c r="A513" s="5"/>
      <c r="B513" s="286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6">
      <c r="A514" s="5"/>
      <c r="B514" s="286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6">
      <c r="A515" s="5"/>
      <c r="B515" s="286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6">
      <c r="A516" s="5"/>
      <c r="B516" s="286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6">
      <c r="A517" s="5"/>
      <c r="B517" s="286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6">
      <c r="A518" s="5"/>
      <c r="B518" s="286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6">
      <c r="A519" s="5"/>
      <c r="B519" s="286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6">
      <c r="A520" s="5"/>
      <c r="B520" s="286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6">
      <c r="A521" s="5"/>
      <c r="B521" s="286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6">
      <c r="A522" s="5"/>
      <c r="B522" s="286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6">
      <c r="A523" s="5"/>
      <c r="B523" s="286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6">
      <c r="A524" s="5"/>
      <c r="B524" s="286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6">
      <c r="A525" s="5"/>
      <c r="B525" s="286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6">
      <c r="A526" s="5"/>
      <c r="B526" s="286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6">
      <c r="A527" s="5"/>
      <c r="B527" s="286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6">
      <c r="A528" s="5"/>
      <c r="B528" s="286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6">
      <c r="A529" s="5"/>
      <c r="B529" s="286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6">
      <c r="A530" s="5"/>
      <c r="B530" s="286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6">
      <c r="A531" s="5"/>
      <c r="B531" s="286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6">
      <c r="A532" s="5"/>
      <c r="B532" s="286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6">
      <c r="A533" s="5"/>
      <c r="B533" s="286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6">
      <c r="A534" s="5"/>
      <c r="B534" s="286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6">
      <c r="A535" s="5"/>
      <c r="B535" s="286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6">
      <c r="A536" s="5"/>
      <c r="B536" s="286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6">
      <c r="A537" s="5"/>
      <c r="B537" s="286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6">
      <c r="A538" s="5"/>
      <c r="B538" s="286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6">
      <c r="A539" s="5"/>
      <c r="B539" s="286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6">
      <c r="A540" s="5"/>
      <c r="B540" s="286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6">
      <c r="A541" s="5"/>
      <c r="B541" s="286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6">
      <c r="A542" s="5"/>
      <c r="B542" s="286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6">
      <c r="A543" s="5"/>
      <c r="B543" s="286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6">
      <c r="A544" s="5"/>
      <c r="B544" s="286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6">
      <c r="A545" s="5"/>
      <c r="B545" s="286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6">
      <c r="A546" s="5"/>
      <c r="B546" s="286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6">
      <c r="A547" s="5"/>
      <c r="B547" s="286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6">
      <c r="A548" s="5"/>
      <c r="B548" s="286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6">
      <c r="A549" s="5"/>
      <c r="B549" s="286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6">
      <c r="A550" s="5"/>
      <c r="B550" s="286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6">
      <c r="A551" s="5"/>
      <c r="B551" s="286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6">
      <c r="A552" s="5"/>
      <c r="B552" s="286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6">
      <c r="A553" s="5"/>
      <c r="B553" s="286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6">
      <c r="A554" s="5"/>
      <c r="B554" s="286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6">
      <c r="A555" s="5"/>
      <c r="B555" s="286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6">
      <c r="A556" s="5"/>
      <c r="B556" s="286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6">
      <c r="A557" s="5"/>
      <c r="B557" s="286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6">
      <c r="A558" s="5"/>
      <c r="B558" s="286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6">
      <c r="A559" s="5"/>
      <c r="B559" s="286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6">
      <c r="A560" s="5"/>
      <c r="B560" s="286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6">
      <c r="A561" s="5"/>
      <c r="B561" s="286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6">
      <c r="A562" s="5"/>
      <c r="B562" s="286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6">
      <c r="A563" s="5"/>
      <c r="B563" s="286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6">
      <c r="A564" s="5"/>
      <c r="B564" s="286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6">
      <c r="A565" s="5"/>
      <c r="B565" s="286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6">
      <c r="A566" s="5"/>
      <c r="B566" s="286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6">
      <c r="A567" s="5"/>
      <c r="B567" s="286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6">
      <c r="A568" s="5"/>
      <c r="B568" s="286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6">
      <c r="A569" s="5"/>
      <c r="B569" s="286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6">
      <c r="A570" s="5"/>
      <c r="B570" s="286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6">
      <c r="A571" s="5"/>
      <c r="B571" s="286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6">
      <c r="A572" s="5"/>
      <c r="B572" s="286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6">
      <c r="A573" s="5"/>
      <c r="B573" s="286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6">
      <c r="A574" s="5"/>
      <c r="B574" s="286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6">
      <c r="A575" s="5"/>
      <c r="B575" s="286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6">
      <c r="A576" s="5"/>
      <c r="B576" s="286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6">
      <c r="A577" s="5"/>
      <c r="B577" s="286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6">
      <c r="A578" s="5"/>
      <c r="B578" s="286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6">
      <c r="A579" s="5"/>
      <c r="B579" s="286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6">
      <c r="A580" s="5"/>
      <c r="B580" s="286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6">
      <c r="A581" s="5"/>
      <c r="B581" s="286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6">
      <c r="A582" s="5"/>
      <c r="B582" s="286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6">
      <c r="A583" s="5"/>
      <c r="B583" s="286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6">
      <c r="A584" s="5"/>
      <c r="B584" s="286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6">
      <c r="A585" s="5"/>
      <c r="B585" s="286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6">
      <c r="A586" s="5"/>
      <c r="B586" s="286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6">
      <c r="A587" s="5"/>
      <c r="B587" s="286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6">
      <c r="A588" s="5"/>
      <c r="B588" s="286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6">
      <c r="A589" s="5"/>
      <c r="B589" s="286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6">
      <c r="A590" s="5"/>
      <c r="B590" s="286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6">
      <c r="A591" s="5"/>
      <c r="B591" s="286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6">
      <c r="A592" s="5"/>
      <c r="B592" s="286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6">
      <c r="A593" s="5"/>
      <c r="B593" s="286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6">
      <c r="A594" s="5"/>
      <c r="B594" s="286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6">
      <c r="A595" s="5"/>
      <c r="B595" s="286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6">
      <c r="A596" s="5"/>
      <c r="B596" s="286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6">
      <c r="A597" s="5"/>
      <c r="B597" s="286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6">
      <c r="A598" s="5"/>
      <c r="B598" s="286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6">
      <c r="A599" s="5"/>
      <c r="B599" s="286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6">
      <c r="A600" s="5"/>
      <c r="B600" s="286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6">
      <c r="A601" s="5"/>
      <c r="B601" s="286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6">
      <c r="A602" s="5"/>
      <c r="B602" s="286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6">
      <c r="A603" s="5"/>
      <c r="B603" s="286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6">
      <c r="A604" s="5"/>
      <c r="B604" s="286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6">
      <c r="A605" s="5"/>
      <c r="B605" s="286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6">
      <c r="A606" s="5"/>
      <c r="B606" s="286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6">
      <c r="A607" s="5"/>
      <c r="B607" s="286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6">
      <c r="A608" s="5"/>
      <c r="B608" s="286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6">
      <c r="A609" s="5"/>
      <c r="B609" s="286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6">
      <c r="A610" s="5"/>
      <c r="B610" s="286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6">
      <c r="A611" s="5"/>
      <c r="B611" s="286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6">
      <c r="A612" s="5"/>
      <c r="B612" s="286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6">
      <c r="A613" s="5"/>
      <c r="B613" s="286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6">
      <c r="A614" s="5"/>
      <c r="B614" s="286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6">
      <c r="A615" s="5"/>
      <c r="B615" s="286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6">
      <c r="A616" s="5"/>
      <c r="B616" s="286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6">
      <c r="A617" s="5"/>
      <c r="B617" s="286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6">
      <c r="A618" s="5"/>
      <c r="B618" s="286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6">
      <c r="A619" s="5"/>
      <c r="B619" s="286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6">
      <c r="A620" s="5"/>
      <c r="B620" s="286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6">
      <c r="A621" s="5"/>
      <c r="B621" s="286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6">
      <c r="A622" s="5"/>
      <c r="B622" s="286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6">
      <c r="A623" s="5"/>
      <c r="B623" s="286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6">
      <c r="A624" s="5"/>
      <c r="B624" s="286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6">
      <c r="A625" s="5"/>
      <c r="B625" s="286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6">
      <c r="A626" s="5"/>
      <c r="B626" s="286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6">
      <c r="A627" s="5"/>
      <c r="B627" s="286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6">
      <c r="A628" s="5"/>
      <c r="B628" s="286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6">
      <c r="A629" s="5"/>
      <c r="B629" s="286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6">
      <c r="A630" s="5"/>
      <c r="B630" s="286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6">
      <c r="A631" s="5"/>
      <c r="B631" s="286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6">
      <c r="A632" s="5"/>
      <c r="B632" s="286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6">
      <c r="A633" s="5"/>
      <c r="B633" s="286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6">
      <c r="A634" s="5"/>
      <c r="B634" s="286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6">
      <c r="A635" s="5"/>
      <c r="B635" s="286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6">
      <c r="A636" s="5"/>
      <c r="B636" s="286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6">
      <c r="A637" s="5"/>
      <c r="B637" s="286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6">
      <c r="A638" s="5"/>
      <c r="B638" s="286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6">
      <c r="A639" s="5"/>
      <c r="B639" s="286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6">
      <c r="A640" s="5"/>
      <c r="B640" s="286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6">
      <c r="A641" s="5"/>
      <c r="B641" s="286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6">
      <c r="A642" s="5"/>
      <c r="B642" s="286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6">
      <c r="A643" s="5"/>
      <c r="B643" s="286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6">
      <c r="A644" s="5"/>
      <c r="B644" s="286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6">
      <c r="A645" s="5"/>
      <c r="B645" s="286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6">
      <c r="A646" s="5"/>
      <c r="B646" s="286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6">
      <c r="A647" s="5"/>
      <c r="B647" s="286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6">
      <c r="A648" s="5"/>
      <c r="B648" s="286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6">
      <c r="A649" s="5"/>
      <c r="B649" s="286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6">
      <c r="A650" s="5"/>
      <c r="B650" s="286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6">
      <c r="A651" s="5"/>
      <c r="B651" s="286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6">
      <c r="A652" s="5"/>
      <c r="B652" s="286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6">
      <c r="A653" s="5"/>
      <c r="B653" s="286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6">
      <c r="A654" s="5"/>
      <c r="B654" s="286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6">
      <c r="A655" s="5"/>
      <c r="B655" s="286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6">
      <c r="A656" s="5"/>
      <c r="B656" s="286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6">
      <c r="A657" s="5"/>
      <c r="B657" s="286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6">
      <c r="A658" s="5"/>
      <c r="B658" s="286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6">
      <c r="A659" s="5"/>
      <c r="B659" s="286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6">
      <c r="A660" s="5"/>
      <c r="B660" s="286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6">
      <c r="A661" s="5"/>
      <c r="B661" s="286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6">
      <c r="A662" s="5"/>
      <c r="B662" s="286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6">
      <c r="A663" s="5"/>
      <c r="B663" s="286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6">
      <c r="A664" s="5"/>
      <c r="B664" s="286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6">
      <c r="A665" s="5"/>
      <c r="B665" s="286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6">
      <c r="A666" s="5"/>
      <c r="B666" s="286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6">
      <c r="A667" s="5"/>
      <c r="B667" s="286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6">
      <c r="A668" s="5"/>
      <c r="B668" s="286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6">
      <c r="A669" s="5"/>
      <c r="B669" s="286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6">
      <c r="A670" s="5"/>
      <c r="B670" s="286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6">
      <c r="A671" s="5"/>
      <c r="B671" s="286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6">
      <c r="A672" s="5"/>
      <c r="B672" s="286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6">
      <c r="A673" s="5"/>
      <c r="B673" s="286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6">
      <c r="A674" s="5"/>
      <c r="B674" s="286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6">
      <c r="A675" s="5"/>
      <c r="B675" s="286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6">
      <c r="A676" s="5"/>
      <c r="B676" s="286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6">
      <c r="A677" s="5"/>
      <c r="B677" s="286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6">
      <c r="A678" s="5"/>
      <c r="B678" s="286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6">
      <c r="A679" s="5"/>
      <c r="B679" s="286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6">
      <c r="A680" s="5"/>
      <c r="B680" s="286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6">
      <c r="A681" s="5"/>
      <c r="B681" s="286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6">
      <c r="A682" s="5"/>
      <c r="B682" s="286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6">
      <c r="A683" s="5"/>
      <c r="B683" s="286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6">
      <c r="A684" s="5"/>
      <c r="B684" s="286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6">
      <c r="A685" s="5"/>
      <c r="B685" s="286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6">
      <c r="A686" s="5"/>
      <c r="B686" s="286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6">
      <c r="A687" s="5"/>
      <c r="B687" s="286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6">
      <c r="A688" s="5"/>
      <c r="B688" s="286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6">
      <c r="A689" s="5"/>
      <c r="B689" s="286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6">
      <c r="A690" s="5"/>
      <c r="B690" s="286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6">
      <c r="A691" s="5"/>
      <c r="B691" s="286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6">
      <c r="A692" s="5"/>
      <c r="B692" s="286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6">
      <c r="A693" s="5"/>
      <c r="B693" s="286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6">
      <c r="A694" s="5"/>
      <c r="B694" s="286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6">
      <c r="A695" s="5"/>
      <c r="B695" s="286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6">
      <c r="A696" s="5"/>
      <c r="B696" s="286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6">
      <c r="A697" s="5"/>
      <c r="B697" s="286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6">
      <c r="A698" s="5"/>
      <c r="B698" s="286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6">
      <c r="A699" s="5"/>
      <c r="B699" s="286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6">
      <c r="A700" s="5"/>
      <c r="B700" s="286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6">
      <c r="A701" s="5"/>
      <c r="B701" s="286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6">
      <c r="A702" s="5"/>
      <c r="B702" s="286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6">
      <c r="A703" s="5"/>
      <c r="B703" s="286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6">
      <c r="A704" s="5"/>
      <c r="B704" s="286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6">
      <c r="A705" s="5"/>
      <c r="B705" s="286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6">
      <c r="A706" s="5"/>
      <c r="B706" s="286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6">
      <c r="A707" s="5"/>
      <c r="B707" s="286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6">
      <c r="A708" s="5"/>
      <c r="B708" s="286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6">
      <c r="A709" s="5"/>
      <c r="B709" s="286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6">
      <c r="A710" s="5"/>
      <c r="B710" s="286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6">
      <c r="A711" s="5"/>
      <c r="B711" s="286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6">
      <c r="A712" s="5"/>
      <c r="B712" s="286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6">
      <c r="A713" s="5"/>
      <c r="B713" s="286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6">
      <c r="A714" s="5"/>
      <c r="B714" s="286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6">
      <c r="A715" s="5"/>
      <c r="B715" s="286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6">
      <c r="A716" s="5"/>
      <c r="B716" s="286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6">
      <c r="A717" s="5"/>
      <c r="B717" s="286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6">
      <c r="A718" s="5"/>
      <c r="B718" s="286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6">
      <c r="A719" s="5"/>
      <c r="B719" s="286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6">
      <c r="A720" s="5"/>
      <c r="B720" s="286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6">
      <c r="A721" s="5"/>
      <c r="B721" s="286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6">
      <c r="A722" s="5"/>
      <c r="B722" s="286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6">
      <c r="A723" s="5"/>
      <c r="B723" s="286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6">
      <c r="A724" s="5"/>
      <c r="B724" s="286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6">
      <c r="A725" s="5"/>
      <c r="B725" s="286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6">
      <c r="A726" s="5"/>
      <c r="B726" s="286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6">
      <c r="A727" s="5"/>
      <c r="B727" s="286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6">
      <c r="A728" s="5"/>
      <c r="B728" s="286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6">
      <c r="A729" s="5"/>
      <c r="B729" s="286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6">
      <c r="A730" s="5"/>
      <c r="B730" s="286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6">
      <c r="A731" s="5"/>
      <c r="B731" s="286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6">
      <c r="A732" s="5"/>
      <c r="B732" s="286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6">
      <c r="A733" s="5"/>
      <c r="B733" s="286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6">
      <c r="A734" s="5"/>
      <c r="B734" s="286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6">
      <c r="A735" s="5"/>
      <c r="B735" s="286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6">
      <c r="A736" s="5"/>
      <c r="B736" s="286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6">
      <c r="A737" s="5"/>
      <c r="B737" s="286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6">
      <c r="A738" s="5"/>
      <c r="B738" s="286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6">
      <c r="A739" s="5"/>
      <c r="B739" s="286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6">
      <c r="A740" s="5"/>
      <c r="B740" s="286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6">
      <c r="A741" s="5"/>
      <c r="B741" s="286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6">
      <c r="A742" s="5"/>
      <c r="B742" s="286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6">
      <c r="A743" s="5"/>
      <c r="B743" s="286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6">
      <c r="A744" s="5"/>
      <c r="B744" s="286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6">
      <c r="A745" s="5"/>
      <c r="B745" s="286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6">
      <c r="A746" s="5"/>
      <c r="B746" s="286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6">
      <c r="A747" s="5"/>
      <c r="B747" s="286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6">
      <c r="A748" s="5"/>
      <c r="B748" s="286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6">
      <c r="A749" s="5"/>
      <c r="B749" s="286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6">
      <c r="A750" s="5"/>
      <c r="B750" s="286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6">
      <c r="A751" s="5"/>
      <c r="B751" s="286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6">
      <c r="A752" s="5"/>
      <c r="B752" s="286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6">
      <c r="A753" s="5"/>
      <c r="B753" s="286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6">
      <c r="A754" s="5"/>
      <c r="B754" s="286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6">
      <c r="A755" s="5"/>
      <c r="B755" s="286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6">
      <c r="A756" s="5"/>
      <c r="B756" s="286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6">
      <c r="A757" s="5"/>
      <c r="B757" s="286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6">
      <c r="A758" s="5"/>
      <c r="B758" s="286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6">
      <c r="A759" s="5"/>
      <c r="B759" s="286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6">
      <c r="A760" s="5"/>
      <c r="B760" s="286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6">
      <c r="A761" s="5"/>
      <c r="B761" s="286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6">
      <c r="A762" s="5"/>
      <c r="B762" s="286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6">
      <c r="A763" s="5"/>
      <c r="B763" s="286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6">
      <c r="A764" s="5"/>
      <c r="B764" s="286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6">
      <c r="A765" s="5"/>
      <c r="B765" s="286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6">
      <c r="A766" s="5"/>
      <c r="B766" s="286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6">
      <c r="A767" s="5"/>
      <c r="B767" s="286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6">
      <c r="A768" s="5"/>
      <c r="B768" s="286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6">
      <c r="A769" s="5"/>
      <c r="B769" s="286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6">
      <c r="A770" s="5"/>
      <c r="B770" s="286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6">
      <c r="A771" s="5"/>
      <c r="B771" s="286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6">
      <c r="A772" s="5"/>
      <c r="B772" s="286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6">
      <c r="A773" s="5"/>
      <c r="B773" s="286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6">
      <c r="A774" s="5"/>
      <c r="B774" s="286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6">
      <c r="A775" s="5"/>
      <c r="B775" s="286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6">
      <c r="A776" s="5"/>
      <c r="B776" s="286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6">
      <c r="A777" s="5"/>
      <c r="B777" s="286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6">
      <c r="A778" s="5"/>
      <c r="B778" s="286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6">
      <c r="A779" s="5"/>
      <c r="B779" s="286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6">
      <c r="A780" s="5"/>
      <c r="B780" s="286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6">
      <c r="A781" s="5"/>
      <c r="B781" s="286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6">
      <c r="A782" s="5"/>
      <c r="B782" s="286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6">
      <c r="A783" s="5"/>
      <c r="B783" s="286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6">
      <c r="A784" s="5"/>
      <c r="B784" s="286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6">
      <c r="A785" s="5"/>
      <c r="B785" s="286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6">
      <c r="A786" s="5"/>
      <c r="B786" s="286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6">
      <c r="A787" s="5"/>
      <c r="B787" s="286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6">
      <c r="A788" s="5"/>
      <c r="B788" s="286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6">
      <c r="A789" s="5"/>
      <c r="B789" s="286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6">
      <c r="A790" s="5"/>
      <c r="B790" s="286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6">
      <c r="A791" s="5"/>
      <c r="B791" s="286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6">
      <c r="A792" s="5"/>
      <c r="B792" s="286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6">
      <c r="A793" s="5"/>
      <c r="B793" s="286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6">
      <c r="A794" s="5"/>
      <c r="B794" s="286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6">
      <c r="A795" s="5"/>
      <c r="B795" s="286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6">
      <c r="A796" s="5"/>
      <c r="B796" s="286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6">
      <c r="A797" s="5"/>
      <c r="B797" s="286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6">
      <c r="A798" s="5"/>
      <c r="B798" s="286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6">
      <c r="A799" s="5"/>
      <c r="B799" s="286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6">
      <c r="A800" s="5"/>
      <c r="B800" s="286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6">
      <c r="A801" s="5"/>
      <c r="B801" s="286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6">
      <c r="A802" s="5"/>
      <c r="B802" s="286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6">
      <c r="A803" s="5"/>
      <c r="B803" s="286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6">
      <c r="A804" s="5"/>
      <c r="B804" s="286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6">
      <c r="A805" s="5"/>
      <c r="B805" s="286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6">
      <c r="A806" s="5"/>
      <c r="B806" s="286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6">
      <c r="A807" s="5"/>
      <c r="B807" s="286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6">
      <c r="A808" s="5"/>
      <c r="B808" s="286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6">
      <c r="A809" s="5"/>
      <c r="B809" s="286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6">
      <c r="A810" s="5"/>
      <c r="B810" s="286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6">
      <c r="A811" s="5"/>
      <c r="B811" s="286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6">
      <c r="A812" s="5"/>
      <c r="B812" s="286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6">
      <c r="A813" s="5"/>
      <c r="B813" s="286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6">
      <c r="A814" s="5"/>
      <c r="B814" s="286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6">
      <c r="A815" s="5"/>
      <c r="B815" s="286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6">
      <c r="A816" s="5"/>
      <c r="B816" s="286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6">
      <c r="A817" s="5"/>
      <c r="B817" s="286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6">
      <c r="A818" s="5"/>
      <c r="B818" s="286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6">
      <c r="A819" s="5"/>
      <c r="B819" s="286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6">
      <c r="A820" s="5"/>
      <c r="B820" s="286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6">
      <c r="A821" s="5"/>
      <c r="B821" s="286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6">
      <c r="A822" s="5"/>
      <c r="B822" s="286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6">
      <c r="A823" s="5"/>
      <c r="B823" s="286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6">
      <c r="A824" s="5"/>
      <c r="B824" s="286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6">
      <c r="A825" s="5"/>
      <c r="B825" s="286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6">
      <c r="A826" s="5"/>
      <c r="B826" s="286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6">
      <c r="A827" s="5"/>
      <c r="B827" s="286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6">
      <c r="A828" s="5"/>
      <c r="B828" s="286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6">
      <c r="A829" s="5"/>
      <c r="B829" s="286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6">
      <c r="A830" s="5"/>
      <c r="B830" s="286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6">
      <c r="A831" s="5"/>
      <c r="B831" s="286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6">
      <c r="A832" s="5"/>
      <c r="B832" s="286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6">
      <c r="A833" s="5"/>
      <c r="B833" s="286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6">
      <c r="A834" s="5"/>
      <c r="B834" s="286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6">
      <c r="A835" s="5"/>
      <c r="B835" s="286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6">
      <c r="A836" s="5"/>
      <c r="B836" s="286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6">
      <c r="A837" s="5"/>
      <c r="B837" s="286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6">
      <c r="A838" s="5"/>
      <c r="B838" s="286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6">
      <c r="A839" s="5"/>
      <c r="B839" s="286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6">
      <c r="A840" s="5"/>
      <c r="B840" s="286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6">
      <c r="A841" s="5"/>
      <c r="B841" s="286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6">
      <c r="A842" s="5"/>
      <c r="B842" s="286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6">
      <c r="A843" s="5"/>
      <c r="B843" s="286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6">
      <c r="A844" s="5"/>
      <c r="B844" s="286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6">
      <c r="A845" s="5"/>
      <c r="B845" s="286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6">
      <c r="A846" s="5"/>
      <c r="B846" s="286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6">
      <c r="A847" s="5"/>
      <c r="B847" s="286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6">
      <c r="A848" s="5"/>
      <c r="B848" s="286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6">
      <c r="A849" s="5"/>
      <c r="B849" s="286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6">
      <c r="A850" s="5"/>
      <c r="B850" s="286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6">
      <c r="A851" s="5"/>
      <c r="B851" s="286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6">
      <c r="A852" s="5"/>
      <c r="B852" s="286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6">
      <c r="A853" s="5"/>
      <c r="B853" s="286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6">
      <c r="A854" s="5"/>
      <c r="B854" s="286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6">
      <c r="A855" s="5"/>
      <c r="B855" s="286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6">
      <c r="A856" s="5"/>
      <c r="B856" s="286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6">
      <c r="A857" s="5"/>
      <c r="B857" s="286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6">
      <c r="A858" s="5"/>
      <c r="B858" s="286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6">
      <c r="A859" s="5"/>
      <c r="B859" s="286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6">
      <c r="A860" s="5"/>
      <c r="B860" s="286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6">
      <c r="A861" s="5"/>
      <c r="B861" s="286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6">
      <c r="A862" s="5"/>
      <c r="B862" s="286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6">
      <c r="A863" s="5"/>
      <c r="B863" s="286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6">
      <c r="A864" s="5"/>
      <c r="B864" s="286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6">
      <c r="A865" s="5"/>
      <c r="B865" s="286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6">
      <c r="A866" s="5"/>
      <c r="B866" s="286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6">
      <c r="A867" s="5"/>
      <c r="B867" s="286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6">
      <c r="A868" s="5"/>
      <c r="B868" s="286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6">
      <c r="A869" s="5"/>
      <c r="B869" s="286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6">
      <c r="A870" s="5"/>
      <c r="B870" s="286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6">
      <c r="A871" s="5"/>
      <c r="B871" s="286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6">
      <c r="A872" s="5"/>
      <c r="B872" s="286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6">
      <c r="A873" s="5"/>
      <c r="B873" s="286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6">
      <c r="A874" s="5"/>
      <c r="B874" s="286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6">
      <c r="A875" s="5"/>
      <c r="B875" s="286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6">
      <c r="A876" s="5"/>
      <c r="B876" s="286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6">
      <c r="A877" s="5"/>
      <c r="B877" s="286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6">
      <c r="A878" s="5"/>
      <c r="B878" s="286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6">
      <c r="A879" s="5"/>
      <c r="B879" s="286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6">
      <c r="A880" s="5"/>
      <c r="B880" s="286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6">
      <c r="A881" s="5"/>
      <c r="B881" s="286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6">
      <c r="A882" s="5"/>
      <c r="B882" s="286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6">
      <c r="A883" s="5"/>
      <c r="B883" s="286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6">
      <c r="A884" s="5"/>
      <c r="B884" s="286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6">
      <c r="A885" s="5"/>
      <c r="B885" s="286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6">
      <c r="A886" s="5"/>
      <c r="B886" s="286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6">
      <c r="A887" s="5"/>
      <c r="B887" s="286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6">
      <c r="A888" s="5"/>
      <c r="B888" s="286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6">
      <c r="A889" s="5"/>
      <c r="B889" s="286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6">
      <c r="A890" s="5"/>
      <c r="B890" s="286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6">
      <c r="A891" s="5"/>
      <c r="B891" s="286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6">
      <c r="A892" s="5"/>
      <c r="B892" s="286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6">
      <c r="A893" s="5"/>
      <c r="B893" s="286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6">
      <c r="A894" s="5"/>
      <c r="B894" s="286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6">
      <c r="A895" s="5"/>
      <c r="B895" s="286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6">
      <c r="A896" s="5"/>
      <c r="B896" s="286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6">
      <c r="A897" s="5"/>
      <c r="B897" s="286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6">
      <c r="A898" s="5"/>
      <c r="B898" s="286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6">
      <c r="A899" s="5"/>
      <c r="B899" s="286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6">
      <c r="A900" s="5"/>
      <c r="B900" s="286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6">
      <c r="A901" s="5"/>
      <c r="B901" s="286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6">
      <c r="A902" s="5"/>
      <c r="B902" s="286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6">
      <c r="A903" s="5"/>
      <c r="B903" s="286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6">
      <c r="A904" s="5"/>
      <c r="B904" s="286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6">
      <c r="A905" s="5"/>
      <c r="B905" s="286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6">
      <c r="A906" s="5"/>
      <c r="B906" s="286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6">
      <c r="A907" s="5"/>
      <c r="B907" s="286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6">
      <c r="A908" s="5"/>
      <c r="B908" s="286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6">
      <c r="A909" s="5"/>
      <c r="B909" s="286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6">
      <c r="A910" s="5"/>
      <c r="B910" s="286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6">
      <c r="A911" s="5"/>
      <c r="B911" s="286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6">
      <c r="A912" s="5"/>
      <c r="B912" s="286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6">
      <c r="A913" s="5"/>
      <c r="B913" s="286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6">
      <c r="A914" s="5"/>
      <c r="B914" s="286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6">
      <c r="A915" s="5"/>
      <c r="B915" s="286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6">
      <c r="A916" s="5"/>
      <c r="B916" s="286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6">
      <c r="A917" s="5"/>
      <c r="B917" s="286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6">
      <c r="A918" s="5"/>
      <c r="B918" s="286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6">
      <c r="A919" s="5"/>
      <c r="B919" s="286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6">
      <c r="A920" s="5"/>
      <c r="B920" s="286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6">
      <c r="A921" s="5"/>
      <c r="B921" s="286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6">
      <c r="A922" s="5"/>
      <c r="B922" s="286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6">
      <c r="A923" s="5"/>
      <c r="B923" s="286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6">
      <c r="A924" s="5"/>
      <c r="B924" s="286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6">
      <c r="A925" s="5"/>
      <c r="B925" s="286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6">
      <c r="A926" s="5"/>
      <c r="B926" s="286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6">
      <c r="A927" s="5"/>
      <c r="B927" s="286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6">
      <c r="A928" s="5"/>
      <c r="B928" s="286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6">
      <c r="A929" s="5"/>
      <c r="B929" s="286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6">
      <c r="A930" s="5"/>
      <c r="B930" s="286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6">
      <c r="A931" s="5"/>
      <c r="B931" s="286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6">
      <c r="A932" s="5"/>
      <c r="B932" s="286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6">
      <c r="A933" s="5"/>
      <c r="B933" s="286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6">
      <c r="A934" s="5"/>
      <c r="B934" s="286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6">
      <c r="A935" s="5"/>
      <c r="B935" s="286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6">
      <c r="A936" s="5"/>
      <c r="B936" s="286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6">
      <c r="A937" s="5"/>
      <c r="B937" s="286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6">
      <c r="A938" s="5"/>
      <c r="B938" s="286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6">
      <c r="A939" s="5"/>
      <c r="B939" s="286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6">
      <c r="A940" s="5"/>
      <c r="B940" s="286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6">
      <c r="A941" s="5"/>
      <c r="B941" s="286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6">
      <c r="A942" s="5"/>
      <c r="B942" s="286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6">
      <c r="A943" s="5"/>
      <c r="B943" s="286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6">
      <c r="A944" s="5"/>
      <c r="B944" s="286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6">
      <c r="A945" s="5"/>
      <c r="B945" s="286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6">
      <c r="A946" s="5"/>
      <c r="B946" s="286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6">
      <c r="A947" s="5"/>
      <c r="B947" s="286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6">
      <c r="A948" s="5"/>
      <c r="B948" s="286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6">
      <c r="A949" s="5"/>
      <c r="B949" s="286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6">
      <c r="A950" s="5"/>
      <c r="B950" s="286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6">
      <c r="A951" s="5"/>
      <c r="B951" s="286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6">
      <c r="A952" s="5"/>
      <c r="B952" s="286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6">
      <c r="A953" s="5"/>
      <c r="B953" s="286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6">
      <c r="A954" s="5"/>
      <c r="B954" s="286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6">
      <c r="A955" s="5"/>
      <c r="B955" s="286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6">
      <c r="A956" s="5"/>
      <c r="B956" s="286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6">
      <c r="A957" s="5"/>
      <c r="B957" s="286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6">
      <c r="A958" s="5"/>
      <c r="B958" s="286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6">
      <c r="A959" s="5"/>
      <c r="B959" s="286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6">
      <c r="A960" s="5"/>
      <c r="B960" s="286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6">
      <c r="A961" s="5"/>
      <c r="B961" s="286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6">
      <c r="A962" s="5"/>
      <c r="B962" s="286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6">
      <c r="A963" s="5"/>
      <c r="B963" s="286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6">
      <c r="A964" s="5"/>
      <c r="B964" s="286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6">
      <c r="A965" s="5"/>
      <c r="B965" s="286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6">
      <c r="A966" s="5"/>
      <c r="B966" s="286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6">
      <c r="A967" s="5"/>
      <c r="B967" s="286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6">
      <c r="A968" s="5"/>
      <c r="B968" s="286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6">
      <c r="A969" s="5"/>
      <c r="B969" s="286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6">
      <c r="A970" s="5"/>
      <c r="B970" s="286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6">
      <c r="A971" s="5"/>
      <c r="B971" s="286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6">
      <c r="A972" s="5"/>
      <c r="B972" s="286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6">
      <c r="A973" s="5"/>
      <c r="B973" s="286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6">
      <c r="A974" s="5"/>
      <c r="B974" s="286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6">
      <c r="A975" s="5"/>
      <c r="B975" s="286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6">
      <c r="A976" s="5"/>
      <c r="B976" s="286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6">
      <c r="A977" s="5"/>
      <c r="B977" s="286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6">
      <c r="A978" s="5"/>
      <c r="B978" s="286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6">
      <c r="A979" s="5"/>
      <c r="B979" s="286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6">
      <c r="A980" s="5"/>
      <c r="B980" s="286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6">
      <c r="A981" s="5"/>
      <c r="B981" s="286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6">
      <c r="A982" s="5"/>
      <c r="B982" s="286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6">
      <c r="A983" s="5"/>
      <c r="B983" s="286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6">
      <c r="A984" s="5"/>
      <c r="B984" s="286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6">
      <c r="A985" s="5"/>
      <c r="B985" s="286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6">
      <c r="A986" s="5"/>
      <c r="B986" s="286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6">
      <c r="A987" s="5"/>
      <c r="B987" s="286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6">
      <c r="A988" s="5"/>
      <c r="B988" s="286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6">
      <c r="A989" s="5"/>
      <c r="B989" s="286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6">
      <c r="A990" s="5"/>
      <c r="B990" s="286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6">
      <c r="A991" s="5"/>
      <c r="B991" s="286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6">
      <c r="A992" s="5"/>
      <c r="B992" s="286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6">
      <c r="A993" s="5"/>
      <c r="B993" s="286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6">
      <c r="A994" s="5"/>
      <c r="B994" s="286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6">
      <c r="A995" s="5"/>
      <c r="B995" s="286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6">
      <c r="A996" s="5"/>
      <c r="B996" s="286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6">
      <c r="A997" s="5"/>
      <c r="B997" s="286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6">
      <c r="A998" s="5"/>
      <c r="B998" s="286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6">
      <c r="A999" s="5"/>
      <c r="B999" s="286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6">
      <c r="A1000" s="5"/>
      <c r="B1000" s="286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27">
    <mergeCell ref="A1:D1"/>
    <mergeCell ref="A3:D3"/>
    <mergeCell ref="A4:D4"/>
    <mergeCell ref="A5:D5"/>
    <mergeCell ref="A8:A10"/>
    <mergeCell ref="B8:B10"/>
    <mergeCell ref="C8:E8"/>
    <mergeCell ref="B35:I35"/>
    <mergeCell ref="F8:I8"/>
    <mergeCell ref="C9:C10"/>
    <mergeCell ref="D9:D10"/>
    <mergeCell ref="E9:E10"/>
    <mergeCell ref="F9:F10"/>
    <mergeCell ref="G9:H9"/>
    <mergeCell ref="I9:I10"/>
    <mergeCell ref="A29:I29"/>
    <mergeCell ref="B31:F31"/>
    <mergeCell ref="B32:F32"/>
    <mergeCell ref="B33:F33"/>
    <mergeCell ref="B34:I34"/>
    <mergeCell ref="B42:I42"/>
    <mergeCell ref="B36:I36"/>
    <mergeCell ref="B37:I37"/>
    <mergeCell ref="B38:I38"/>
    <mergeCell ref="B39:I39"/>
    <mergeCell ref="B40:I40"/>
    <mergeCell ref="B41:I41"/>
  </mergeCells>
  <dataValidations count="2">
    <dataValidation type="decimal" allowBlank="1" showInputMessage="1" showErrorMessage="1" errorTitle="Невалиден формат" error="Стойността в клетката може да съдържа само положително число._x000a__x000a_За да коригирате натиснете Retry. За да се откажете натиснете Cancel." sqref="C13:H17" xr:uid="{F6A8F3D1-5C3E-414F-B4C4-093F6F0DB2A2}">
      <formula1>0</formula1>
      <formula2>9999999999999990</formula2>
    </dataValidation>
    <dataValidation type="decimal" allowBlank="1" showInputMessage="1" showErrorMessage="1" prompt="Невалиден формат - Стойността в клетката може да съдържа само положително число._x000a__x000a_За да коригирате натиснете Retry. За да се откажете натиснете Cancel." sqref="C20:H26" xr:uid="{F9D0D9C4-83A5-4F93-9839-830E9F49F388}">
      <formula1>0</formula1>
      <formula2>9999999999999990</formula2>
    </dataValidation>
  </dataValidations>
  <printOptions horizontalCentered="1" verticalCentered="1"/>
  <pageMargins left="0.74803149606299213" right="0.74803149606299213" top="0.74803149606299213" bottom="0.47244094488188981" header="0" footer="0"/>
  <pageSetup paperSize="9" scale="7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3A05B-274A-4C36-A436-926CE2CE6942}">
  <dimension ref="A1"/>
  <sheetViews>
    <sheetView workbookViewId="0">
      <selection activeCell="E9" sqref="E9"/>
    </sheetView>
  </sheetViews>
  <sheetFormatPr defaultRowHeight="14.4"/>
  <sheetData/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  <pageSetUpPr fitToPage="1"/>
  </sheetPr>
  <dimension ref="A1:J1000"/>
  <sheetViews>
    <sheetView workbookViewId="0"/>
  </sheetViews>
  <sheetFormatPr defaultColWidth="14.44140625" defaultRowHeight="15" customHeight="1"/>
  <cols>
    <col min="1" max="1" width="11.44140625" customWidth="1"/>
    <col min="2" max="2" width="52" customWidth="1"/>
    <col min="3" max="3" width="20.77734375" customWidth="1"/>
    <col min="4" max="4" width="23.77734375" customWidth="1"/>
    <col min="5" max="5" width="19.21875" customWidth="1"/>
    <col min="6" max="6" width="52.21875" customWidth="1"/>
    <col min="7" max="7" width="14.5546875" customWidth="1"/>
    <col min="8" max="26" width="8.77734375" customWidth="1"/>
  </cols>
  <sheetData>
    <row r="1" spans="1:10" ht="14.25" customHeight="1">
      <c r="A1" s="493" t="s">
        <v>865</v>
      </c>
      <c r="B1" s="455"/>
      <c r="C1" s="455"/>
      <c r="D1" s="455"/>
      <c r="E1" s="455"/>
      <c r="F1" s="455"/>
      <c r="G1" s="455"/>
      <c r="H1" s="455"/>
      <c r="I1" s="455"/>
      <c r="J1" s="5"/>
    </row>
    <row r="2" spans="1:10" ht="14.25" customHeight="1">
      <c r="A2" s="494" t="str">
        <f>CONCATENATE("на информацията, въведена в справките на ",UPPER(pdeName))</f>
        <v>на информацията, въведена в справките на ЕЙЧ АР КЕПИТЪЛ АД</v>
      </c>
      <c r="B2" s="455"/>
      <c r="C2" s="455"/>
      <c r="D2" s="455"/>
      <c r="E2" s="455"/>
      <c r="F2" s="455"/>
      <c r="G2" s="455"/>
      <c r="H2" s="455"/>
      <c r="I2" s="455"/>
      <c r="J2" s="5"/>
    </row>
    <row r="3" spans="1:10" ht="14.25" customHeight="1">
      <c r="A3" s="494" t="str">
        <f>CONCATENATE("за периода от ",TEXT(startDate,"dd.mm.yyyy г.")," до ",TEXT(endDate,"dd.mm.yyyy г."))</f>
        <v>за периода от 01.01.2025 до 31.12.2025</v>
      </c>
      <c r="B3" s="455"/>
      <c r="C3" s="455"/>
      <c r="D3" s="455"/>
      <c r="E3" s="455"/>
      <c r="F3" s="455"/>
      <c r="G3" s="455"/>
      <c r="H3" s="455"/>
      <c r="I3" s="455"/>
      <c r="J3" s="268"/>
    </row>
    <row r="4" spans="1:10" ht="14.25" customHeight="1"/>
    <row r="5" spans="1:10" ht="25.5" customHeight="1">
      <c r="A5" s="395" t="s">
        <v>866</v>
      </c>
      <c r="B5" s="396" t="s">
        <v>867</v>
      </c>
      <c r="C5" s="397" t="s">
        <v>868</v>
      </c>
      <c r="D5" s="398" t="s">
        <v>869</v>
      </c>
      <c r="E5" s="397" t="s">
        <v>870</v>
      </c>
      <c r="F5" s="396" t="s">
        <v>871</v>
      </c>
      <c r="G5" s="395" t="s">
        <v>872</v>
      </c>
    </row>
    <row r="6" spans="1:10" ht="18.75" customHeight="1">
      <c r="A6" s="399" t="s">
        <v>873</v>
      </c>
      <c r="B6" s="400" t="s">
        <v>874</v>
      </c>
      <c r="C6" s="401">
        <f>'1-Баланс'!C95</f>
        <v>30420</v>
      </c>
      <c r="D6" s="402">
        <f t="shared" ref="D6:D15" si="0">C6-E6</f>
        <v>0</v>
      </c>
      <c r="E6" s="401">
        <f>'1-Баланс'!G95</f>
        <v>30420</v>
      </c>
      <c r="F6" s="403" t="s">
        <v>875</v>
      </c>
      <c r="G6" s="399" t="s">
        <v>873</v>
      </c>
    </row>
    <row r="7" spans="1:10" ht="18.75" customHeight="1">
      <c r="A7" s="399" t="s">
        <v>873</v>
      </c>
      <c r="B7" s="400" t="s">
        <v>876</v>
      </c>
      <c r="C7" s="401">
        <f>'1-Баланс'!G37</f>
        <v>27014</v>
      </c>
      <c r="D7" s="402">
        <f t="shared" si="0"/>
        <v>17901</v>
      </c>
      <c r="E7" s="401">
        <f>'1-Баланс'!G18</f>
        <v>9113</v>
      </c>
      <c r="F7" s="403" t="s">
        <v>484</v>
      </c>
      <c r="G7" s="399" t="s">
        <v>873</v>
      </c>
    </row>
    <row r="8" spans="1:10" ht="18.75" customHeight="1">
      <c r="A8" s="399" t="s">
        <v>873</v>
      </c>
      <c r="B8" s="400" t="s">
        <v>877</v>
      </c>
      <c r="C8" s="401">
        <f>ABS('1-Баланс'!G32)-ABS('1-Баланс'!G33)</f>
        <v>4311</v>
      </c>
      <c r="D8" s="402">
        <f t="shared" si="0"/>
        <v>0</v>
      </c>
      <c r="E8" s="401">
        <f>ABS('2-Отчет за доходите'!C44)-ABS('2-Отчет за доходите'!G44)</f>
        <v>4311</v>
      </c>
      <c r="F8" s="403" t="s">
        <v>878</v>
      </c>
      <c r="G8" s="404" t="s">
        <v>879</v>
      </c>
    </row>
    <row r="9" spans="1:10" ht="18.75" customHeight="1">
      <c r="A9" s="399" t="s">
        <v>873</v>
      </c>
      <c r="B9" s="400" t="s">
        <v>880</v>
      </c>
      <c r="C9" s="401">
        <f>'1-Баланс'!D92</f>
        <v>215</v>
      </c>
      <c r="D9" s="402">
        <f t="shared" si="0"/>
        <v>0</v>
      </c>
      <c r="E9" s="401">
        <f>'3-Отчет за паричния поток'!C45</f>
        <v>215</v>
      </c>
      <c r="F9" s="403" t="s">
        <v>881</v>
      </c>
      <c r="G9" s="404" t="s">
        <v>882</v>
      </c>
    </row>
    <row r="10" spans="1:10" ht="18.75" customHeight="1">
      <c r="A10" s="399" t="s">
        <v>873</v>
      </c>
      <c r="B10" s="400" t="s">
        <v>883</v>
      </c>
      <c r="C10" s="401">
        <f>'1-Баланс'!C92</f>
        <v>34</v>
      </c>
      <c r="D10" s="402">
        <f t="shared" si="0"/>
        <v>0</v>
      </c>
      <c r="E10" s="401">
        <f>'3-Отчет за паричния поток'!C46</f>
        <v>34</v>
      </c>
      <c r="F10" s="403" t="s">
        <v>884</v>
      </c>
      <c r="G10" s="404" t="s">
        <v>882</v>
      </c>
    </row>
    <row r="11" spans="1:10" ht="18.75" customHeight="1">
      <c r="A11" s="399" t="s">
        <v>873</v>
      </c>
      <c r="B11" s="400" t="s">
        <v>876</v>
      </c>
      <c r="C11" s="401">
        <f>'1-Баланс'!G37</f>
        <v>27014</v>
      </c>
      <c r="D11" s="402">
        <f t="shared" si="0"/>
        <v>0</v>
      </c>
      <c r="E11" s="401">
        <f>'4-Отчет за собствения капитал'!L34</f>
        <v>27014</v>
      </c>
      <c r="F11" s="403" t="s">
        <v>885</v>
      </c>
      <c r="G11" s="404" t="s">
        <v>886</v>
      </c>
    </row>
    <row r="12" spans="1:10" ht="18.75" customHeight="1">
      <c r="A12" s="399" t="s">
        <v>873</v>
      </c>
      <c r="B12" s="400" t="s">
        <v>887</v>
      </c>
      <c r="C12" s="401">
        <f>'1-Баланс'!C36</f>
        <v>1510</v>
      </c>
      <c r="D12" s="402">
        <f t="shared" si="0"/>
        <v>0</v>
      </c>
      <c r="E12" s="401">
        <f>'Справка 5'!C27+'Справка 5'!C97</f>
        <v>1510</v>
      </c>
      <c r="F12" s="403" t="s">
        <v>888</v>
      </c>
      <c r="G12" s="404" t="s">
        <v>889</v>
      </c>
    </row>
    <row r="13" spans="1:10" ht="18.75" customHeight="1">
      <c r="A13" s="399" t="s">
        <v>873</v>
      </c>
      <c r="B13" s="400" t="s">
        <v>890</v>
      </c>
      <c r="C13" s="401">
        <f>'1-Баланс'!C37</f>
        <v>0</v>
      </c>
      <c r="D13" s="402">
        <f t="shared" si="0"/>
        <v>0</v>
      </c>
      <c r="E13" s="401">
        <f>'Справка 5'!C44+'Справка 5'!C114</f>
        <v>0</v>
      </c>
      <c r="F13" s="403" t="s">
        <v>891</v>
      </c>
      <c r="G13" s="404" t="s">
        <v>889</v>
      </c>
    </row>
    <row r="14" spans="1:10" ht="18.75" customHeight="1">
      <c r="A14" s="399" t="s">
        <v>873</v>
      </c>
      <c r="B14" s="400" t="s">
        <v>892</v>
      </c>
      <c r="C14" s="401">
        <f>'1-Баланс'!C38</f>
        <v>21215</v>
      </c>
      <c r="D14" s="402">
        <f t="shared" si="0"/>
        <v>0</v>
      </c>
      <c r="E14" s="401">
        <f>'Справка 5'!C61+'Справка 5'!C131</f>
        <v>21215</v>
      </c>
      <c r="F14" s="403" t="s">
        <v>893</v>
      </c>
      <c r="G14" s="404" t="s">
        <v>889</v>
      </c>
    </row>
    <row r="15" spans="1:10" ht="18.75" customHeight="1">
      <c r="A15" s="399" t="s">
        <v>873</v>
      </c>
      <c r="B15" s="400" t="s">
        <v>894</v>
      </c>
      <c r="C15" s="401">
        <f>'1-Баланс'!C39</f>
        <v>7279</v>
      </c>
      <c r="D15" s="402">
        <f t="shared" si="0"/>
        <v>0</v>
      </c>
      <c r="E15" s="401">
        <f>'Справка 5'!C148+'Справка 5'!C78</f>
        <v>7279</v>
      </c>
      <c r="F15" s="403" t="s">
        <v>895</v>
      </c>
      <c r="G15" s="404" t="s">
        <v>889</v>
      </c>
    </row>
    <row r="16" spans="1:10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">
    <mergeCell ref="A1:I1"/>
    <mergeCell ref="A2:I2"/>
    <mergeCell ref="A3:I3"/>
  </mergeCells>
  <conditionalFormatting sqref="C7 C11">
    <cfRule type="cellIs" dxfId="5" priority="1" stopIfTrue="1" operator="lessThanOrEqual">
      <formula>0</formula>
    </cfRule>
  </conditionalFormatting>
  <conditionalFormatting sqref="D6:D15">
    <cfRule type="cellIs" dxfId="4" priority="2" stopIfTrue="1" operator="notEqual">
      <formula>0</formula>
    </cfRule>
    <cfRule type="cellIs" dxfId="3" priority="3" stopIfTrue="1" operator="equal">
      <formula>0</formula>
    </cfRule>
  </conditionalFormatting>
  <conditionalFormatting sqref="D7">
    <cfRule type="expression" dxfId="2" priority="4" stopIfTrue="1">
      <formula>AND($C$7&gt;0,$D$7&lt;0)</formula>
    </cfRule>
    <cfRule type="cellIs" dxfId="1" priority="5" stopIfTrue="1" operator="greaterThanOrEqual">
      <formula>0</formula>
    </cfRule>
    <cfRule type="cellIs" dxfId="0" priority="6" stopIfTrue="1" operator="lessThan">
      <formula>0</formula>
    </cfRule>
  </conditionalFormatting>
  <pageMargins left="0.70866141732283472" right="0.70866141732283472" top="1.37" bottom="1.32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/>
    <pageSetUpPr fitToPage="1"/>
  </sheetPr>
  <dimension ref="A1:E1000"/>
  <sheetViews>
    <sheetView workbookViewId="0"/>
  </sheetViews>
  <sheetFormatPr defaultColWidth="14.44140625" defaultRowHeight="15" customHeight="1"/>
  <cols>
    <col min="1" max="1" width="4.21875" customWidth="1"/>
    <col min="2" max="2" width="31.109375" customWidth="1"/>
    <col min="3" max="3" width="40" customWidth="1"/>
    <col min="4" max="5" width="18.5546875" customWidth="1"/>
    <col min="6" max="26" width="8.77734375" customWidth="1"/>
  </cols>
  <sheetData>
    <row r="1" spans="1:5" ht="24" customHeight="1">
      <c r="A1" s="405" t="s">
        <v>896</v>
      </c>
      <c r="B1" s="405" t="s">
        <v>897</v>
      </c>
      <c r="C1" s="405" t="s">
        <v>898</v>
      </c>
      <c r="D1" s="405" t="s">
        <v>899</v>
      </c>
    </row>
    <row r="2" spans="1:5" ht="24" customHeight="1">
      <c r="A2" s="406" t="s">
        <v>900</v>
      </c>
      <c r="B2" s="407"/>
      <c r="C2" s="407"/>
      <c r="D2" s="408"/>
    </row>
    <row r="3" spans="1:5" ht="14.25" customHeight="1">
      <c r="A3" s="409">
        <v>1</v>
      </c>
      <c r="B3" s="410" t="s">
        <v>901</v>
      </c>
      <c r="C3" s="411" t="s">
        <v>902</v>
      </c>
      <c r="D3" s="412" t="e">
        <f>(ABS('1-Баланс'!G32)-ABS('1-Баланс'!G33))/'2-Отчет за доходите'!G16</f>
        <v>#DIV/0!</v>
      </c>
      <c r="E3" s="413"/>
    </row>
    <row r="4" spans="1:5" ht="14.25" customHeight="1">
      <c r="A4" s="409">
        <v>2</v>
      </c>
      <c r="B4" s="410" t="s">
        <v>903</v>
      </c>
      <c r="C4" s="411" t="s">
        <v>904</v>
      </c>
      <c r="D4" s="412">
        <f>(ABS('1-Баланс'!G32)-ABS('1-Баланс'!G33))/'1-Баланс'!G37</f>
        <v>0.15958391944917449</v>
      </c>
    </row>
    <row r="5" spans="1:5" ht="14.25" customHeight="1">
      <c r="A5" s="409">
        <v>3</v>
      </c>
      <c r="B5" s="410" t="s">
        <v>905</v>
      </c>
      <c r="C5" s="411" t="s">
        <v>906</v>
      </c>
      <c r="D5" s="412">
        <f>(ABS('1-Баланс'!G32)-ABS('1-Баланс'!G33))/('1-Баланс'!G56+'1-Баланс'!G79)</f>
        <v>1.2657075748678801</v>
      </c>
    </row>
    <row r="6" spans="1:5" ht="14.25" customHeight="1">
      <c r="A6" s="409">
        <v>4</v>
      </c>
      <c r="B6" s="410" t="s">
        <v>907</v>
      </c>
      <c r="C6" s="411" t="s">
        <v>908</v>
      </c>
      <c r="D6" s="412">
        <f>(ABS('1-Баланс'!G32)-ABS('1-Баланс'!G33))/('1-Баланс'!C95)</f>
        <v>0.14171597633136096</v>
      </c>
    </row>
    <row r="7" spans="1:5" ht="24" customHeight="1">
      <c r="A7" s="406" t="s">
        <v>909</v>
      </c>
      <c r="B7" s="407"/>
      <c r="C7" s="407"/>
      <c r="D7" s="408"/>
    </row>
    <row r="8" spans="1:5" ht="14.25" customHeight="1">
      <c r="A8" s="409">
        <v>5</v>
      </c>
      <c r="B8" s="410" t="s">
        <v>910</v>
      </c>
      <c r="C8" s="411" t="s">
        <v>911</v>
      </c>
      <c r="D8" s="414">
        <f>'2-Отчет за доходите'!G36/'2-Отчет за доходите'!C36</f>
        <v>4.7902208201892744</v>
      </c>
    </row>
    <row r="9" spans="1:5" ht="24" customHeight="1">
      <c r="A9" s="406" t="s">
        <v>912</v>
      </c>
      <c r="B9" s="407"/>
      <c r="C9" s="407"/>
      <c r="D9" s="408"/>
    </row>
    <row r="10" spans="1:5" ht="14.25" customHeight="1">
      <c r="A10" s="409">
        <v>6</v>
      </c>
      <c r="B10" s="410" t="s">
        <v>913</v>
      </c>
      <c r="C10" s="411" t="s">
        <v>914</v>
      </c>
      <c r="D10" s="414">
        <f>'1-Баланс'!C94/'1-Баланс'!G79</f>
        <v>0.96825396825396826</v>
      </c>
    </row>
    <row r="11" spans="1:5" ht="14.25" customHeight="1">
      <c r="A11" s="409">
        <v>7</v>
      </c>
      <c r="B11" s="410" t="s">
        <v>915</v>
      </c>
      <c r="C11" s="411" t="s">
        <v>916</v>
      </c>
      <c r="D11" s="414">
        <f>('1-Баланс'!C76+'1-Баланс'!C85+'1-Баланс'!C92)/'1-Баланс'!G79</f>
        <v>0.96825396825396826</v>
      </c>
    </row>
    <row r="12" spans="1:5" ht="14.25" customHeight="1">
      <c r="A12" s="409">
        <v>8</v>
      </c>
      <c r="B12" s="410" t="s">
        <v>917</v>
      </c>
      <c r="C12" s="411" t="s">
        <v>918</v>
      </c>
      <c r="D12" s="414">
        <f>('1-Баланс'!C85+'1-Баланс'!C92)/'1-Баланс'!G79</f>
        <v>0.53968253968253965</v>
      </c>
    </row>
    <row r="13" spans="1:5" ht="14.25" customHeight="1">
      <c r="A13" s="409">
        <v>9</v>
      </c>
      <c r="B13" s="410" t="s">
        <v>919</v>
      </c>
      <c r="C13" s="411" t="s">
        <v>920</v>
      </c>
      <c r="D13" s="414">
        <f>'1-Баланс'!C92/'1-Баланс'!G79</f>
        <v>0.53968253968253965</v>
      </c>
    </row>
    <row r="14" spans="1:5" ht="24" customHeight="1">
      <c r="A14" s="406" t="s">
        <v>921</v>
      </c>
      <c r="B14" s="407"/>
      <c r="C14" s="407"/>
      <c r="D14" s="408"/>
    </row>
    <row r="15" spans="1:5" ht="14.25" customHeight="1">
      <c r="A15" s="409">
        <v>10</v>
      </c>
      <c r="B15" s="410" t="s">
        <v>922</v>
      </c>
      <c r="C15" s="411" t="s">
        <v>923</v>
      </c>
      <c r="D15" s="414" t="e">
        <f>'2-Отчет за доходите'!G16/('1-Баланс'!C20+'1-Баланс'!C21+'1-Баланс'!C22+'1-Баланс'!C28+'1-Баланс'!C65)</f>
        <v>#DIV/0!</v>
      </c>
    </row>
    <row r="16" spans="1:5" ht="14.25" customHeight="1">
      <c r="A16" s="415">
        <v>11</v>
      </c>
      <c r="B16" s="410" t="s">
        <v>921</v>
      </c>
      <c r="C16" s="411" t="s">
        <v>924</v>
      </c>
      <c r="D16" s="414">
        <f>'2-Отчет за доходите'!G16/('1-Баланс'!C95)</f>
        <v>0</v>
      </c>
    </row>
    <row r="17" spans="1:5" ht="24" customHeight="1">
      <c r="A17" s="406" t="s">
        <v>925</v>
      </c>
      <c r="B17" s="407"/>
      <c r="C17" s="407"/>
      <c r="D17" s="408"/>
    </row>
    <row r="18" spans="1:5" ht="14.25" customHeight="1">
      <c r="A18" s="409">
        <v>12</v>
      </c>
      <c r="B18" s="410" t="s">
        <v>926</v>
      </c>
      <c r="C18" s="411" t="s">
        <v>927</v>
      </c>
      <c r="D18" s="414">
        <f>'1-Баланс'!G56/('1-Баланс'!G37+'1-Баланс'!G56)</f>
        <v>0.11012287116645254</v>
      </c>
    </row>
    <row r="19" spans="1:5" ht="14.25" customHeight="1">
      <c r="A19" s="409">
        <v>13</v>
      </c>
      <c r="B19" s="410" t="s">
        <v>928</v>
      </c>
      <c r="C19" s="411" t="s">
        <v>929</v>
      </c>
      <c r="D19" s="414">
        <f>D4/D5</f>
        <v>0.12608277189605391</v>
      </c>
    </row>
    <row r="20" spans="1:5" ht="14.25" customHeight="1">
      <c r="A20" s="409">
        <v>14</v>
      </c>
      <c r="B20" s="410" t="s">
        <v>930</v>
      </c>
      <c r="C20" s="411" t="s">
        <v>931</v>
      </c>
      <c r="D20" s="414">
        <f>D6/D5</f>
        <v>0.11196581196581198</v>
      </c>
    </row>
    <row r="21" spans="1:5" ht="14.25" customHeight="1">
      <c r="A21" s="409">
        <v>15</v>
      </c>
      <c r="B21" s="410" t="s">
        <v>932</v>
      </c>
      <c r="C21" s="411" t="s">
        <v>933</v>
      </c>
      <c r="D21" s="416">
        <f>'2-Отчет за доходите'!C37+'2-Отчет за доходите'!C25</f>
        <v>4841</v>
      </c>
      <c r="E21" s="417"/>
    </row>
    <row r="22" spans="1:5" ht="14.25" customHeight="1">
      <c r="A22" s="409">
        <v>16</v>
      </c>
      <c r="B22" s="410" t="s">
        <v>934</v>
      </c>
      <c r="C22" s="411" t="s">
        <v>935</v>
      </c>
      <c r="D22" s="412">
        <f>D21/'1-Баланс'!G37</f>
        <v>0.17920337602724512</v>
      </c>
    </row>
    <row r="23" spans="1:5" ht="14.25" customHeight="1">
      <c r="A23" s="409">
        <v>17</v>
      </c>
      <c r="B23" s="410" t="s">
        <v>936</v>
      </c>
      <c r="C23" s="411" t="s">
        <v>937</v>
      </c>
      <c r="D23" s="412">
        <f>(D21+'2-Отчет за доходите'!C14)/'2-Отчет за доходите'!G31</f>
        <v>0.79700362199539021</v>
      </c>
    </row>
    <row r="24" spans="1:5" ht="14.25" customHeight="1">
      <c r="A24" s="409">
        <v>18</v>
      </c>
      <c r="B24" s="410" t="s">
        <v>938</v>
      </c>
      <c r="C24" s="411" t="s">
        <v>939</v>
      </c>
      <c r="D24" s="412">
        <f>('1-Баланс'!G56+'1-Баланс'!G79)/(D21+'2-Отчет за доходите'!C14)</f>
        <v>0.70357364180954352</v>
      </c>
    </row>
    <row r="25" spans="1:5" ht="14.25" customHeight="1"/>
    <row r="26" spans="1:5" ht="14.25" customHeight="1"/>
    <row r="27" spans="1:5" ht="14.25" customHeight="1"/>
    <row r="28" spans="1:5" ht="14.25" customHeight="1"/>
    <row r="29" spans="1:5" ht="14.25" customHeight="1"/>
    <row r="30" spans="1:5" ht="14.25" customHeight="1"/>
    <row r="31" spans="1:5" ht="14.25" customHeight="1"/>
    <row r="32" spans="1:5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0866141732283472" right="0.70866141732283472" top="0.74803149606299213" bottom="0.74803149606299213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</sheetPr>
  <dimension ref="A1:Z1335"/>
  <sheetViews>
    <sheetView workbookViewId="0"/>
  </sheetViews>
  <sheetFormatPr defaultColWidth="14.44140625" defaultRowHeight="15" customHeight="1"/>
  <cols>
    <col min="1" max="1" width="16.5546875" customWidth="1"/>
    <col min="2" max="2" width="12.109375" customWidth="1"/>
    <col min="3" max="3" width="14.21875" customWidth="1"/>
    <col min="4" max="4" width="14.109375" customWidth="1"/>
    <col min="5" max="5" width="16.77734375" customWidth="1"/>
    <col min="6" max="6" width="53.109375" customWidth="1"/>
    <col min="7" max="7" width="16" customWidth="1"/>
    <col min="8" max="8" width="15.77734375" customWidth="1"/>
    <col min="9" max="26" width="9.109375" customWidth="1"/>
  </cols>
  <sheetData>
    <row r="1" spans="1:26">
      <c r="A1" s="267" t="s">
        <v>940</v>
      </c>
      <c r="B1" s="267" t="s">
        <v>941</v>
      </c>
      <c r="C1" s="267" t="s">
        <v>942</v>
      </c>
      <c r="D1" s="268" t="s">
        <v>943</v>
      </c>
      <c r="E1" s="268" t="s">
        <v>944</v>
      </c>
      <c r="F1" s="268" t="s">
        <v>945</v>
      </c>
      <c r="G1" s="268" t="s">
        <v>946</v>
      </c>
      <c r="H1" s="268" t="s">
        <v>947</v>
      </c>
      <c r="I1" s="418"/>
      <c r="J1" s="418"/>
      <c r="K1" s="418"/>
      <c r="L1" s="418"/>
      <c r="M1" s="418"/>
      <c r="N1" s="419" t="s">
        <v>948</v>
      </c>
      <c r="O1" s="418"/>
      <c r="P1" s="418"/>
      <c r="Q1" s="418"/>
      <c r="R1" s="418"/>
      <c r="S1" s="418"/>
      <c r="T1" s="418"/>
      <c r="U1" s="418"/>
      <c r="V1" s="418"/>
      <c r="W1" s="418"/>
      <c r="X1" s="418"/>
      <c r="Y1" s="418"/>
      <c r="Z1" s="418"/>
    </row>
    <row r="2" spans="1:26">
      <c r="A2" s="420"/>
      <c r="B2" s="420"/>
      <c r="C2" s="421"/>
      <c r="D2" s="420"/>
      <c r="E2" s="420"/>
      <c r="F2" s="422" t="s">
        <v>949</v>
      </c>
      <c r="G2" s="420"/>
      <c r="H2" s="420"/>
      <c r="I2" s="420"/>
      <c r="J2" s="420"/>
      <c r="K2" s="420"/>
      <c r="L2" s="420"/>
      <c r="M2" s="420"/>
      <c r="N2" s="420"/>
      <c r="O2" s="420"/>
      <c r="P2" s="420"/>
      <c r="Q2" s="420"/>
      <c r="R2" s="420"/>
      <c r="S2" s="420"/>
      <c r="T2" s="420"/>
      <c r="U2" s="420"/>
      <c r="V2" s="420"/>
      <c r="W2" s="420"/>
      <c r="X2" s="420"/>
      <c r="Y2" s="420"/>
      <c r="Z2" s="420"/>
    </row>
    <row r="3" spans="1:26">
      <c r="A3" s="423" t="str">
        <f t="shared" ref="A3:A34" si="0">pdeName</f>
        <v>Ейч Ар Кепитъл АД</v>
      </c>
      <c r="B3" s="423" t="str">
        <f t="shared" ref="B3:B34" si="1">pdeBulstat</f>
        <v>204654533</v>
      </c>
      <c r="C3" s="424" t="str">
        <f t="shared" ref="C3:C34" si="2">endDate</f>
        <v>31.12.2025</v>
      </c>
      <c r="D3" s="418" t="s">
        <v>40</v>
      </c>
      <c r="E3" s="418">
        <v>1</v>
      </c>
      <c r="F3" s="418" t="s">
        <v>39</v>
      </c>
      <c r="G3" s="418" t="s">
        <v>950</v>
      </c>
      <c r="H3" s="425">
        <f>'1-Баланс'!C12</f>
        <v>0</v>
      </c>
      <c r="I3" s="418"/>
      <c r="J3" s="418"/>
      <c r="K3" s="418"/>
      <c r="L3" s="418"/>
      <c r="M3" s="418"/>
      <c r="N3" s="418"/>
      <c r="O3" s="418"/>
      <c r="P3" s="418"/>
      <c r="Q3" s="418"/>
      <c r="R3" s="418"/>
      <c r="S3" s="418"/>
      <c r="T3" s="418"/>
      <c r="U3" s="418"/>
      <c r="V3" s="418"/>
      <c r="W3" s="418"/>
      <c r="X3" s="418"/>
      <c r="Y3" s="418"/>
      <c r="Z3" s="418"/>
    </row>
    <row r="4" spans="1:26">
      <c r="A4" s="423" t="str">
        <f t="shared" si="0"/>
        <v>Ейч Ар Кепитъл АД</v>
      </c>
      <c r="B4" s="423" t="str">
        <f t="shared" si="1"/>
        <v>204654533</v>
      </c>
      <c r="C4" s="424" t="str">
        <f t="shared" si="2"/>
        <v>31.12.2025</v>
      </c>
      <c r="D4" s="418" t="s">
        <v>44</v>
      </c>
      <c r="E4" s="418">
        <v>1</v>
      </c>
      <c r="F4" s="418" t="s">
        <v>43</v>
      </c>
      <c r="G4" s="418" t="s">
        <v>950</v>
      </c>
      <c r="H4" s="425">
        <f>'1-Баланс'!C13</f>
        <v>0</v>
      </c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</row>
    <row r="5" spans="1:26">
      <c r="A5" s="423" t="str">
        <f t="shared" si="0"/>
        <v>Ейч Ар Кепитъл АД</v>
      </c>
      <c r="B5" s="423" t="str">
        <f t="shared" si="1"/>
        <v>204654533</v>
      </c>
      <c r="C5" s="424" t="str">
        <f t="shared" si="2"/>
        <v>31.12.2025</v>
      </c>
      <c r="D5" s="418" t="s">
        <v>48</v>
      </c>
      <c r="E5" s="418">
        <v>1</v>
      </c>
      <c r="F5" s="418" t="s">
        <v>47</v>
      </c>
      <c r="G5" s="418" t="s">
        <v>950</v>
      </c>
      <c r="H5" s="425">
        <f>'1-Баланс'!C14</f>
        <v>0</v>
      </c>
      <c r="I5" s="418"/>
      <c r="J5" s="418"/>
      <c r="K5" s="418"/>
      <c r="L5" s="418"/>
      <c r="M5" s="418"/>
      <c r="N5" s="418"/>
      <c r="O5" s="418"/>
      <c r="P5" s="418"/>
      <c r="Q5" s="418"/>
      <c r="R5" s="418"/>
      <c r="S5" s="418"/>
      <c r="T5" s="418"/>
      <c r="U5" s="418"/>
      <c r="V5" s="418"/>
      <c r="W5" s="418"/>
      <c r="X5" s="418"/>
      <c r="Y5" s="418"/>
      <c r="Z5" s="418"/>
    </row>
    <row r="6" spans="1:26">
      <c r="A6" s="423" t="str">
        <f t="shared" si="0"/>
        <v>Ейч Ар Кепитъл АД</v>
      </c>
      <c r="B6" s="423" t="str">
        <f t="shared" si="1"/>
        <v>204654533</v>
      </c>
      <c r="C6" s="424" t="str">
        <f t="shared" si="2"/>
        <v>31.12.2025</v>
      </c>
      <c r="D6" s="418" t="s">
        <v>52</v>
      </c>
      <c r="E6" s="418">
        <v>1</v>
      </c>
      <c r="F6" s="418" t="s">
        <v>51</v>
      </c>
      <c r="G6" s="418" t="s">
        <v>950</v>
      </c>
      <c r="H6" s="425">
        <f>'1-Баланс'!C15</f>
        <v>0</v>
      </c>
      <c r="I6" s="418"/>
      <c r="J6" s="418"/>
      <c r="K6" s="418"/>
      <c r="L6" s="418"/>
      <c r="M6" s="418"/>
      <c r="N6" s="418"/>
      <c r="O6" s="418"/>
      <c r="P6" s="418"/>
      <c r="Q6" s="418"/>
      <c r="R6" s="418"/>
      <c r="S6" s="418"/>
      <c r="T6" s="418"/>
      <c r="U6" s="418"/>
      <c r="V6" s="418"/>
      <c r="W6" s="418"/>
      <c r="X6" s="418"/>
      <c r="Y6" s="418"/>
      <c r="Z6" s="418"/>
    </row>
    <row r="7" spans="1:26">
      <c r="A7" s="423" t="str">
        <f t="shared" si="0"/>
        <v>Ейч Ар Кепитъл АД</v>
      </c>
      <c r="B7" s="423" t="str">
        <f t="shared" si="1"/>
        <v>204654533</v>
      </c>
      <c r="C7" s="424" t="str">
        <f t="shared" si="2"/>
        <v>31.12.2025</v>
      </c>
      <c r="D7" s="418" t="s">
        <v>56</v>
      </c>
      <c r="E7" s="418">
        <v>1</v>
      </c>
      <c r="F7" s="418" t="s">
        <v>55</v>
      </c>
      <c r="G7" s="418" t="s">
        <v>950</v>
      </c>
      <c r="H7" s="425">
        <f>'1-Баланс'!C16</f>
        <v>0</v>
      </c>
      <c r="I7" s="418"/>
      <c r="J7" s="418"/>
      <c r="K7" s="418"/>
      <c r="L7" s="418"/>
      <c r="M7" s="418"/>
      <c r="N7" s="418"/>
      <c r="O7" s="418"/>
      <c r="P7" s="418"/>
      <c r="Q7" s="418"/>
      <c r="R7" s="418"/>
      <c r="S7" s="418"/>
      <c r="T7" s="418"/>
      <c r="U7" s="418"/>
      <c r="V7" s="418"/>
      <c r="W7" s="418"/>
      <c r="X7" s="418"/>
      <c r="Y7" s="418"/>
      <c r="Z7" s="418"/>
    </row>
    <row r="8" spans="1:26">
      <c r="A8" s="423" t="str">
        <f t="shared" si="0"/>
        <v>Ейч Ар Кепитъл АД</v>
      </c>
      <c r="B8" s="423" t="str">
        <f t="shared" si="1"/>
        <v>204654533</v>
      </c>
      <c r="C8" s="424" t="str">
        <f t="shared" si="2"/>
        <v>31.12.2025</v>
      </c>
      <c r="D8" s="418" t="s">
        <v>60</v>
      </c>
      <c r="E8" s="418">
        <v>1</v>
      </c>
      <c r="F8" s="418" t="s">
        <v>59</v>
      </c>
      <c r="G8" s="418" t="s">
        <v>950</v>
      </c>
      <c r="H8" s="425">
        <f>'1-Баланс'!C17</f>
        <v>0</v>
      </c>
      <c r="I8" s="418"/>
      <c r="J8" s="418"/>
      <c r="K8" s="418"/>
      <c r="L8" s="418"/>
      <c r="M8" s="418"/>
      <c r="N8" s="418"/>
      <c r="O8" s="418"/>
      <c r="P8" s="418"/>
      <c r="Q8" s="418"/>
      <c r="R8" s="418"/>
      <c r="S8" s="418"/>
      <c r="T8" s="418"/>
      <c r="U8" s="418"/>
      <c r="V8" s="418"/>
      <c r="W8" s="418"/>
      <c r="X8" s="418"/>
      <c r="Y8" s="418"/>
      <c r="Z8" s="418"/>
    </row>
    <row r="9" spans="1:26">
      <c r="A9" s="423" t="str">
        <f t="shared" si="0"/>
        <v>Ейч Ар Кепитъл АД</v>
      </c>
      <c r="B9" s="423" t="str">
        <f t="shared" si="1"/>
        <v>204654533</v>
      </c>
      <c r="C9" s="424" t="str">
        <f t="shared" si="2"/>
        <v>31.12.2025</v>
      </c>
      <c r="D9" s="418" t="s">
        <v>64</v>
      </c>
      <c r="E9" s="418">
        <v>1</v>
      </c>
      <c r="F9" s="418" t="s">
        <v>63</v>
      </c>
      <c r="G9" s="418" t="s">
        <v>950</v>
      </c>
      <c r="H9" s="425">
        <f>'1-Баланс'!C18</f>
        <v>0</v>
      </c>
      <c r="I9" s="418"/>
      <c r="J9" s="418"/>
      <c r="K9" s="418"/>
      <c r="L9" s="418"/>
      <c r="M9" s="418"/>
      <c r="N9" s="418"/>
      <c r="O9" s="418"/>
      <c r="P9" s="418"/>
      <c r="Q9" s="418"/>
      <c r="R9" s="418"/>
      <c r="S9" s="418"/>
      <c r="T9" s="418"/>
      <c r="U9" s="418"/>
      <c r="V9" s="418"/>
      <c r="W9" s="418"/>
      <c r="X9" s="418"/>
      <c r="Y9" s="418"/>
      <c r="Z9" s="418"/>
    </row>
    <row r="10" spans="1:26">
      <c r="A10" s="423" t="str">
        <f t="shared" si="0"/>
        <v>Ейч Ар Кепитъл АД</v>
      </c>
      <c r="B10" s="423" t="str">
        <f t="shared" si="1"/>
        <v>204654533</v>
      </c>
      <c r="C10" s="424" t="str">
        <f t="shared" si="2"/>
        <v>31.12.2025</v>
      </c>
      <c r="D10" s="418" t="s">
        <v>68</v>
      </c>
      <c r="E10" s="418">
        <v>1</v>
      </c>
      <c r="F10" s="418" t="s">
        <v>67</v>
      </c>
      <c r="G10" s="418" t="s">
        <v>950</v>
      </c>
      <c r="H10" s="425">
        <f>'1-Баланс'!C19</f>
        <v>0</v>
      </c>
      <c r="I10" s="418"/>
      <c r="J10" s="418"/>
      <c r="K10" s="418"/>
      <c r="L10" s="418"/>
      <c r="M10" s="418"/>
      <c r="N10" s="418"/>
      <c r="O10" s="418"/>
      <c r="P10" s="418"/>
      <c r="Q10" s="418"/>
      <c r="R10" s="418"/>
      <c r="S10" s="418"/>
      <c r="T10" s="418"/>
      <c r="U10" s="418"/>
      <c r="V10" s="418"/>
      <c r="W10" s="418"/>
      <c r="X10" s="418"/>
      <c r="Y10" s="418"/>
      <c r="Z10" s="418"/>
    </row>
    <row r="11" spans="1:26">
      <c r="A11" s="423" t="str">
        <f t="shared" si="0"/>
        <v>Ейч Ар Кепитъл АД</v>
      </c>
      <c r="B11" s="423" t="str">
        <f t="shared" si="1"/>
        <v>204654533</v>
      </c>
      <c r="C11" s="424" t="str">
        <f t="shared" si="2"/>
        <v>31.12.2025</v>
      </c>
      <c r="D11" s="418" t="s">
        <v>71</v>
      </c>
      <c r="E11" s="418">
        <v>1</v>
      </c>
      <c r="F11" s="418" t="s">
        <v>37</v>
      </c>
      <c r="G11" s="418" t="s">
        <v>950</v>
      </c>
      <c r="H11" s="425">
        <f>'1-Баланс'!C20</f>
        <v>0</v>
      </c>
      <c r="I11" s="418"/>
      <c r="J11" s="418"/>
      <c r="K11" s="418"/>
      <c r="L11" s="418"/>
      <c r="M11" s="418"/>
      <c r="N11" s="418"/>
      <c r="O11" s="418"/>
      <c r="P11" s="418"/>
      <c r="Q11" s="418"/>
      <c r="R11" s="418"/>
      <c r="S11" s="418"/>
      <c r="T11" s="418"/>
      <c r="U11" s="418"/>
      <c r="V11" s="418"/>
      <c r="W11" s="418"/>
      <c r="X11" s="418"/>
      <c r="Y11" s="418"/>
      <c r="Z11" s="418"/>
    </row>
    <row r="12" spans="1:26">
      <c r="A12" s="423" t="str">
        <f t="shared" si="0"/>
        <v>Ейч Ар Кепитъл АД</v>
      </c>
      <c r="B12" s="423" t="str">
        <f t="shared" si="1"/>
        <v>204654533</v>
      </c>
      <c r="C12" s="424" t="str">
        <f t="shared" si="2"/>
        <v>31.12.2025</v>
      </c>
      <c r="D12" s="418" t="s">
        <v>75</v>
      </c>
      <c r="E12" s="418">
        <v>1</v>
      </c>
      <c r="F12" s="418" t="s">
        <v>74</v>
      </c>
      <c r="G12" s="418" t="s">
        <v>950</v>
      </c>
      <c r="H12" s="425">
        <f>'1-Баланс'!C21</f>
        <v>0</v>
      </c>
      <c r="I12" s="418"/>
      <c r="J12" s="418"/>
      <c r="K12" s="418"/>
      <c r="L12" s="418"/>
      <c r="M12" s="418"/>
      <c r="N12" s="418"/>
      <c r="O12" s="418"/>
      <c r="P12" s="418"/>
      <c r="Q12" s="418"/>
      <c r="R12" s="418"/>
      <c r="S12" s="418"/>
      <c r="T12" s="418"/>
      <c r="U12" s="418"/>
      <c r="V12" s="418"/>
      <c r="W12" s="418"/>
      <c r="X12" s="418"/>
      <c r="Y12" s="418"/>
      <c r="Z12" s="418"/>
    </row>
    <row r="13" spans="1:26">
      <c r="A13" s="423" t="str">
        <f t="shared" si="0"/>
        <v>Ейч Ар Кепитъл АД</v>
      </c>
      <c r="B13" s="423" t="str">
        <f t="shared" si="1"/>
        <v>204654533</v>
      </c>
      <c r="C13" s="424" t="str">
        <f t="shared" si="2"/>
        <v>31.12.2025</v>
      </c>
      <c r="D13" s="418" t="s">
        <v>79</v>
      </c>
      <c r="E13" s="418">
        <v>1</v>
      </c>
      <c r="F13" s="418" t="s">
        <v>78</v>
      </c>
      <c r="G13" s="418" t="s">
        <v>950</v>
      </c>
      <c r="H13" s="425">
        <f>'1-Баланс'!C22</f>
        <v>0</v>
      </c>
      <c r="I13" s="418"/>
      <c r="J13" s="418"/>
      <c r="K13" s="418"/>
      <c r="L13" s="418"/>
      <c r="M13" s="418"/>
      <c r="N13" s="418"/>
      <c r="O13" s="418"/>
      <c r="P13" s="418"/>
      <c r="Q13" s="418"/>
      <c r="R13" s="418"/>
      <c r="S13" s="418"/>
      <c r="T13" s="418"/>
      <c r="U13" s="418"/>
      <c r="V13" s="418"/>
      <c r="W13" s="418"/>
      <c r="X13" s="418"/>
      <c r="Y13" s="418"/>
      <c r="Z13" s="418"/>
    </row>
    <row r="14" spans="1:26">
      <c r="A14" s="423" t="str">
        <f t="shared" si="0"/>
        <v>Ейч Ар Кепитъл АД</v>
      </c>
      <c r="B14" s="423" t="str">
        <f t="shared" si="1"/>
        <v>204654533</v>
      </c>
      <c r="C14" s="424" t="str">
        <f t="shared" si="2"/>
        <v>31.12.2025</v>
      </c>
      <c r="D14" s="418" t="s">
        <v>86</v>
      </c>
      <c r="E14" s="418">
        <v>1</v>
      </c>
      <c r="F14" s="418" t="s">
        <v>85</v>
      </c>
      <c r="G14" s="418" t="s">
        <v>950</v>
      </c>
      <c r="H14" s="425">
        <f>'1-Баланс'!C24</f>
        <v>0</v>
      </c>
      <c r="I14" s="418"/>
      <c r="J14" s="418"/>
      <c r="K14" s="418"/>
      <c r="L14" s="418"/>
      <c r="M14" s="418"/>
      <c r="N14" s="418"/>
      <c r="O14" s="418"/>
      <c r="P14" s="418"/>
      <c r="Q14" s="418"/>
      <c r="R14" s="418"/>
      <c r="S14" s="418"/>
      <c r="T14" s="418"/>
      <c r="U14" s="418"/>
      <c r="V14" s="418"/>
      <c r="W14" s="418"/>
      <c r="X14" s="418"/>
      <c r="Y14" s="418"/>
      <c r="Z14" s="418"/>
    </row>
    <row r="15" spans="1:26">
      <c r="A15" s="423" t="str">
        <f t="shared" si="0"/>
        <v>Ейч Ар Кепитъл АД</v>
      </c>
      <c r="B15" s="423" t="str">
        <f t="shared" si="1"/>
        <v>204654533</v>
      </c>
      <c r="C15" s="424" t="str">
        <f t="shared" si="2"/>
        <v>31.12.2025</v>
      </c>
      <c r="D15" s="418" t="s">
        <v>90</v>
      </c>
      <c r="E15" s="418">
        <v>1</v>
      </c>
      <c r="F15" s="418" t="s">
        <v>89</v>
      </c>
      <c r="G15" s="418" t="s">
        <v>950</v>
      </c>
      <c r="H15" s="425">
        <f>'1-Баланс'!C25</f>
        <v>0</v>
      </c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</row>
    <row r="16" spans="1:26">
      <c r="A16" s="423" t="str">
        <f t="shared" si="0"/>
        <v>Ейч Ар Кепитъл АД</v>
      </c>
      <c r="B16" s="423" t="str">
        <f t="shared" si="1"/>
        <v>204654533</v>
      </c>
      <c r="C16" s="424" t="str">
        <f t="shared" si="2"/>
        <v>31.12.2025</v>
      </c>
      <c r="D16" s="418" t="s">
        <v>94</v>
      </c>
      <c r="E16" s="418">
        <v>1</v>
      </c>
      <c r="F16" s="418" t="s">
        <v>93</v>
      </c>
      <c r="G16" s="418" t="s">
        <v>950</v>
      </c>
      <c r="H16" s="425">
        <f>'1-Баланс'!C26</f>
        <v>0</v>
      </c>
      <c r="I16" s="418"/>
      <c r="J16" s="418"/>
      <c r="K16" s="418"/>
      <c r="L16" s="418"/>
      <c r="M16" s="418"/>
      <c r="N16" s="418"/>
      <c r="O16" s="418"/>
      <c r="P16" s="418"/>
      <c r="Q16" s="418"/>
      <c r="R16" s="418"/>
      <c r="S16" s="418"/>
      <c r="T16" s="418"/>
      <c r="U16" s="418"/>
      <c r="V16" s="418"/>
      <c r="W16" s="418"/>
      <c r="X16" s="418"/>
      <c r="Y16" s="418"/>
      <c r="Z16" s="418"/>
    </row>
    <row r="17" spans="1:26">
      <c r="A17" s="423" t="str">
        <f t="shared" si="0"/>
        <v>Ейч Ар Кепитъл АД</v>
      </c>
      <c r="B17" s="423" t="str">
        <f t="shared" si="1"/>
        <v>204654533</v>
      </c>
      <c r="C17" s="424" t="str">
        <f t="shared" si="2"/>
        <v>31.12.2025</v>
      </c>
      <c r="D17" s="418" t="s">
        <v>98</v>
      </c>
      <c r="E17" s="418">
        <v>1</v>
      </c>
      <c r="F17" s="418" t="s">
        <v>97</v>
      </c>
      <c r="G17" s="418" t="s">
        <v>950</v>
      </c>
      <c r="H17" s="425">
        <f>'1-Баланс'!C27</f>
        <v>0</v>
      </c>
      <c r="I17" s="418"/>
      <c r="J17" s="418"/>
      <c r="K17" s="418"/>
      <c r="L17" s="418"/>
      <c r="M17" s="418"/>
      <c r="N17" s="418"/>
      <c r="O17" s="418"/>
      <c r="P17" s="418"/>
      <c r="Q17" s="418"/>
      <c r="R17" s="418"/>
      <c r="S17" s="418"/>
      <c r="T17" s="418"/>
      <c r="U17" s="418"/>
      <c r="V17" s="418"/>
      <c r="W17" s="418"/>
      <c r="X17" s="418"/>
      <c r="Y17" s="418"/>
      <c r="Z17" s="418"/>
    </row>
    <row r="18" spans="1:26">
      <c r="A18" s="423" t="str">
        <f t="shared" si="0"/>
        <v>Ейч Ар Кепитъл АД</v>
      </c>
      <c r="B18" s="423" t="str">
        <f t="shared" si="1"/>
        <v>204654533</v>
      </c>
      <c r="C18" s="424" t="str">
        <f t="shared" si="2"/>
        <v>31.12.2025</v>
      </c>
      <c r="D18" s="418" t="s">
        <v>101</v>
      </c>
      <c r="E18" s="418">
        <v>1</v>
      </c>
      <c r="F18" s="418" t="s">
        <v>82</v>
      </c>
      <c r="G18" s="418" t="s">
        <v>950</v>
      </c>
      <c r="H18" s="425">
        <f>'1-Баланс'!C28</f>
        <v>0</v>
      </c>
      <c r="I18" s="418"/>
      <c r="J18" s="418"/>
      <c r="K18" s="418"/>
      <c r="L18" s="418"/>
      <c r="M18" s="418"/>
      <c r="N18" s="418"/>
      <c r="O18" s="418"/>
      <c r="P18" s="418"/>
      <c r="Q18" s="418"/>
      <c r="R18" s="418"/>
      <c r="S18" s="418"/>
      <c r="T18" s="418"/>
      <c r="U18" s="418"/>
      <c r="V18" s="418"/>
      <c r="W18" s="418"/>
      <c r="X18" s="418"/>
      <c r="Y18" s="418"/>
      <c r="Z18" s="418"/>
    </row>
    <row r="19" spans="1:26">
      <c r="A19" s="423" t="str">
        <f t="shared" si="0"/>
        <v>Ейч Ар Кепитъл АД</v>
      </c>
      <c r="B19" s="423" t="str">
        <f t="shared" si="1"/>
        <v>204654533</v>
      </c>
      <c r="C19" s="424" t="str">
        <f t="shared" si="2"/>
        <v>31.12.2025</v>
      </c>
      <c r="D19" s="418" t="s">
        <v>110</v>
      </c>
      <c r="E19" s="418">
        <v>1</v>
      </c>
      <c r="F19" s="418" t="s">
        <v>109</v>
      </c>
      <c r="G19" s="418" t="s">
        <v>950</v>
      </c>
      <c r="H19" s="425">
        <f>'1-Баланс'!C31</f>
        <v>0</v>
      </c>
      <c r="I19" s="418"/>
      <c r="J19" s="418"/>
      <c r="K19" s="418"/>
      <c r="L19" s="418"/>
      <c r="M19" s="418"/>
      <c r="N19" s="418"/>
      <c r="O19" s="418"/>
      <c r="P19" s="418"/>
      <c r="Q19" s="418"/>
      <c r="R19" s="418"/>
      <c r="S19" s="418"/>
      <c r="T19" s="418"/>
      <c r="U19" s="418"/>
      <c r="V19" s="418"/>
      <c r="W19" s="418"/>
      <c r="X19" s="418"/>
      <c r="Y19" s="418"/>
      <c r="Z19" s="418"/>
    </row>
    <row r="20" spans="1:26">
      <c r="A20" s="423" t="str">
        <f t="shared" si="0"/>
        <v>Ейч Ар Кепитъл АД</v>
      </c>
      <c r="B20" s="423" t="str">
        <f t="shared" si="1"/>
        <v>204654533</v>
      </c>
      <c r="C20" s="424" t="str">
        <f t="shared" si="2"/>
        <v>31.12.2025</v>
      </c>
      <c r="D20" s="418" t="s">
        <v>114</v>
      </c>
      <c r="E20" s="418">
        <v>1</v>
      </c>
      <c r="F20" s="418" t="s">
        <v>113</v>
      </c>
      <c r="G20" s="418" t="s">
        <v>950</v>
      </c>
      <c r="H20" s="425">
        <f>'1-Баланс'!C32</f>
        <v>0</v>
      </c>
      <c r="I20" s="418"/>
      <c r="J20" s="418"/>
      <c r="K20" s="418"/>
      <c r="L20" s="418"/>
      <c r="M20" s="418"/>
      <c r="N20" s="418"/>
      <c r="O20" s="418"/>
      <c r="P20" s="418"/>
      <c r="Q20" s="418"/>
      <c r="R20" s="418"/>
      <c r="S20" s="418"/>
      <c r="T20" s="418"/>
      <c r="U20" s="418"/>
      <c r="V20" s="418"/>
      <c r="W20" s="418"/>
      <c r="X20" s="418"/>
      <c r="Y20" s="418"/>
      <c r="Z20" s="418"/>
    </row>
    <row r="21" spans="1:26">
      <c r="A21" s="423" t="str">
        <f t="shared" si="0"/>
        <v>Ейч Ар Кепитъл АД</v>
      </c>
      <c r="B21" s="423" t="str">
        <f t="shared" si="1"/>
        <v>204654533</v>
      </c>
      <c r="C21" s="424" t="str">
        <f t="shared" si="2"/>
        <v>31.12.2025</v>
      </c>
      <c r="D21" s="418" t="s">
        <v>118</v>
      </c>
      <c r="E21" s="418">
        <v>1</v>
      </c>
      <c r="F21" s="418" t="s">
        <v>106</v>
      </c>
      <c r="G21" s="418" t="s">
        <v>950</v>
      </c>
      <c r="H21" s="425">
        <f>'1-Баланс'!C33</f>
        <v>0</v>
      </c>
      <c r="I21" s="418"/>
      <c r="J21" s="418"/>
      <c r="K21" s="418"/>
      <c r="L21" s="418"/>
      <c r="M21" s="418"/>
      <c r="N21" s="418"/>
      <c r="O21" s="418"/>
      <c r="P21" s="418"/>
      <c r="Q21" s="418"/>
      <c r="R21" s="418"/>
      <c r="S21" s="418"/>
      <c r="T21" s="418"/>
      <c r="U21" s="418"/>
      <c r="V21" s="418"/>
      <c r="W21" s="418"/>
      <c r="X21" s="418"/>
      <c r="Y21" s="418"/>
      <c r="Z21" s="418"/>
    </row>
    <row r="22" spans="1:26">
      <c r="A22" s="423" t="str">
        <f t="shared" si="0"/>
        <v>Ейч Ар Кепитъл АД</v>
      </c>
      <c r="B22" s="423" t="str">
        <f t="shared" si="1"/>
        <v>204654533</v>
      </c>
      <c r="C22" s="424" t="str">
        <f t="shared" si="2"/>
        <v>31.12.2025</v>
      </c>
      <c r="D22" s="418" t="s">
        <v>125</v>
      </c>
      <c r="E22" s="418">
        <v>1</v>
      </c>
      <c r="F22" s="418" t="s">
        <v>124</v>
      </c>
      <c r="G22" s="418" t="s">
        <v>950</v>
      </c>
      <c r="H22" s="425">
        <f>'1-Баланс'!C35</f>
        <v>30004</v>
      </c>
      <c r="I22" s="418"/>
      <c r="J22" s="418"/>
      <c r="K22" s="418"/>
      <c r="L22" s="418"/>
      <c r="M22" s="418"/>
      <c r="N22" s="418"/>
      <c r="O22" s="418"/>
      <c r="P22" s="418"/>
      <c r="Q22" s="418"/>
      <c r="R22" s="418"/>
      <c r="S22" s="418"/>
      <c r="T22" s="418"/>
      <c r="U22" s="418"/>
      <c r="V22" s="418"/>
      <c r="W22" s="418"/>
      <c r="X22" s="418"/>
      <c r="Y22" s="418"/>
      <c r="Z22" s="418"/>
    </row>
    <row r="23" spans="1:26">
      <c r="A23" s="423" t="str">
        <f t="shared" si="0"/>
        <v>Ейч Ар Кепитъл АД</v>
      </c>
      <c r="B23" s="423" t="str">
        <f t="shared" si="1"/>
        <v>204654533</v>
      </c>
      <c r="C23" s="424" t="str">
        <f t="shared" si="2"/>
        <v>31.12.2025</v>
      </c>
      <c r="D23" s="418" t="s">
        <v>127</v>
      </c>
      <c r="E23" s="418">
        <v>1</v>
      </c>
      <c r="F23" s="418" t="s">
        <v>126</v>
      </c>
      <c r="G23" s="418" t="s">
        <v>950</v>
      </c>
      <c r="H23" s="425">
        <f>'1-Баланс'!C36</f>
        <v>1510</v>
      </c>
      <c r="I23" s="418"/>
      <c r="J23" s="418"/>
      <c r="K23" s="418"/>
      <c r="L23" s="418"/>
      <c r="M23" s="418"/>
      <c r="N23" s="418"/>
      <c r="O23" s="418"/>
      <c r="P23" s="418"/>
      <c r="Q23" s="418"/>
      <c r="R23" s="418"/>
      <c r="S23" s="418"/>
      <c r="T23" s="418"/>
      <c r="U23" s="418"/>
      <c r="V23" s="418"/>
      <c r="W23" s="418"/>
      <c r="X23" s="418"/>
      <c r="Y23" s="418"/>
      <c r="Z23" s="418"/>
    </row>
    <row r="24" spans="1:26">
      <c r="A24" s="423" t="str">
        <f t="shared" si="0"/>
        <v>Ейч Ар Кепитъл АД</v>
      </c>
      <c r="B24" s="423" t="str">
        <f t="shared" si="1"/>
        <v>204654533</v>
      </c>
      <c r="C24" s="424" t="str">
        <f t="shared" si="2"/>
        <v>31.12.2025</v>
      </c>
      <c r="D24" s="418" t="s">
        <v>129</v>
      </c>
      <c r="E24" s="418">
        <v>1</v>
      </c>
      <c r="F24" s="418" t="s">
        <v>128</v>
      </c>
      <c r="G24" s="418" t="s">
        <v>950</v>
      </c>
      <c r="H24" s="425">
        <f>'1-Баланс'!C37</f>
        <v>0</v>
      </c>
      <c r="I24" s="418"/>
      <c r="J24" s="418"/>
      <c r="K24" s="418"/>
      <c r="L24" s="418"/>
      <c r="M24" s="418"/>
      <c r="N24" s="418"/>
      <c r="O24" s="418"/>
      <c r="P24" s="418"/>
      <c r="Q24" s="418"/>
      <c r="R24" s="418"/>
      <c r="S24" s="418"/>
      <c r="T24" s="418"/>
      <c r="U24" s="418"/>
      <c r="V24" s="418"/>
      <c r="W24" s="418"/>
      <c r="X24" s="418"/>
      <c r="Y24" s="418"/>
      <c r="Z24" s="418"/>
    </row>
    <row r="25" spans="1:26">
      <c r="A25" s="423" t="str">
        <f t="shared" si="0"/>
        <v>Ейч Ар Кепитъл АД</v>
      </c>
      <c r="B25" s="423" t="str">
        <f t="shared" si="1"/>
        <v>204654533</v>
      </c>
      <c r="C25" s="424" t="str">
        <f t="shared" si="2"/>
        <v>31.12.2025</v>
      </c>
      <c r="D25" s="418" t="s">
        <v>133</v>
      </c>
      <c r="E25" s="418">
        <v>1</v>
      </c>
      <c r="F25" s="418" t="s">
        <v>132</v>
      </c>
      <c r="G25" s="418" t="s">
        <v>950</v>
      </c>
      <c r="H25" s="425">
        <f>'1-Баланс'!C38</f>
        <v>21215</v>
      </c>
      <c r="I25" s="418"/>
      <c r="J25" s="418"/>
      <c r="K25" s="418"/>
      <c r="L25" s="418"/>
      <c r="M25" s="418"/>
      <c r="N25" s="418"/>
      <c r="O25" s="418"/>
      <c r="P25" s="418"/>
      <c r="Q25" s="418"/>
      <c r="R25" s="418"/>
      <c r="S25" s="418"/>
      <c r="T25" s="418"/>
      <c r="U25" s="418"/>
      <c r="V25" s="418"/>
      <c r="W25" s="418"/>
      <c r="X25" s="418"/>
      <c r="Y25" s="418"/>
      <c r="Z25" s="418"/>
    </row>
    <row r="26" spans="1:26">
      <c r="A26" s="423" t="str">
        <f t="shared" si="0"/>
        <v>Ейч Ар Кепитъл АД</v>
      </c>
      <c r="B26" s="423" t="str">
        <f t="shared" si="1"/>
        <v>204654533</v>
      </c>
      <c r="C26" s="424" t="str">
        <f t="shared" si="2"/>
        <v>31.12.2025</v>
      </c>
      <c r="D26" s="418" t="s">
        <v>135</v>
      </c>
      <c r="E26" s="418">
        <v>1</v>
      </c>
      <c r="F26" s="418" t="s">
        <v>134</v>
      </c>
      <c r="G26" s="418" t="s">
        <v>950</v>
      </c>
      <c r="H26" s="425">
        <f>'1-Баланс'!C39</f>
        <v>7279</v>
      </c>
      <c r="I26" s="418"/>
      <c r="J26" s="418"/>
      <c r="K26" s="418"/>
      <c r="L26" s="418"/>
      <c r="M26" s="418"/>
      <c r="N26" s="418"/>
      <c r="O26" s="418"/>
      <c r="P26" s="418"/>
      <c r="Q26" s="418"/>
      <c r="R26" s="418"/>
      <c r="S26" s="418"/>
      <c r="T26" s="418"/>
      <c r="U26" s="418"/>
      <c r="V26" s="418"/>
      <c r="W26" s="418"/>
      <c r="X26" s="418"/>
      <c r="Y26" s="418"/>
      <c r="Z26" s="418"/>
    </row>
    <row r="27" spans="1:26">
      <c r="A27" s="423" t="str">
        <f t="shared" si="0"/>
        <v>Ейч Ар Кепитъл АД</v>
      </c>
      <c r="B27" s="423" t="str">
        <f t="shared" si="1"/>
        <v>204654533</v>
      </c>
      <c r="C27" s="424" t="str">
        <f t="shared" si="2"/>
        <v>31.12.2025</v>
      </c>
      <c r="D27" s="418" t="s">
        <v>137</v>
      </c>
      <c r="E27" s="418">
        <v>1</v>
      </c>
      <c r="F27" s="418" t="s">
        <v>136</v>
      </c>
      <c r="G27" s="418" t="s">
        <v>950</v>
      </c>
      <c r="H27" s="425">
        <f>'1-Баланс'!C40</f>
        <v>0</v>
      </c>
      <c r="I27" s="418"/>
      <c r="J27" s="418"/>
      <c r="K27" s="418"/>
      <c r="L27" s="418"/>
      <c r="M27" s="418"/>
      <c r="N27" s="418"/>
      <c r="O27" s="418"/>
      <c r="P27" s="418"/>
      <c r="Q27" s="418"/>
      <c r="R27" s="418"/>
      <c r="S27" s="418"/>
      <c r="T27" s="418"/>
      <c r="U27" s="418"/>
      <c r="V27" s="418"/>
      <c r="W27" s="418"/>
      <c r="X27" s="418"/>
      <c r="Y27" s="418"/>
      <c r="Z27" s="418"/>
    </row>
    <row r="28" spans="1:26">
      <c r="A28" s="423" t="str">
        <f t="shared" si="0"/>
        <v>Ейч Ар Кепитъл АД</v>
      </c>
      <c r="B28" s="423" t="str">
        <f t="shared" si="1"/>
        <v>204654533</v>
      </c>
      <c r="C28" s="424" t="str">
        <f t="shared" si="2"/>
        <v>31.12.2025</v>
      </c>
      <c r="D28" s="418" t="s">
        <v>141</v>
      </c>
      <c r="E28" s="418">
        <v>1</v>
      </c>
      <c r="F28" s="418" t="s">
        <v>140</v>
      </c>
      <c r="G28" s="418" t="s">
        <v>950</v>
      </c>
      <c r="H28" s="425">
        <f>'1-Баланс'!C41</f>
        <v>0</v>
      </c>
      <c r="I28" s="418"/>
      <c r="J28" s="418"/>
      <c r="K28" s="418"/>
      <c r="L28" s="418"/>
      <c r="M28" s="418"/>
      <c r="N28" s="418"/>
      <c r="O28" s="418"/>
      <c r="P28" s="418"/>
      <c r="Q28" s="418"/>
      <c r="R28" s="418"/>
      <c r="S28" s="418"/>
      <c r="T28" s="418"/>
      <c r="U28" s="418"/>
      <c r="V28" s="418"/>
      <c r="W28" s="418"/>
      <c r="X28" s="418"/>
      <c r="Y28" s="418"/>
      <c r="Z28" s="418"/>
    </row>
    <row r="29" spans="1:26">
      <c r="A29" s="423" t="str">
        <f t="shared" si="0"/>
        <v>Ейч Ар Кепитъл АД</v>
      </c>
      <c r="B29" s="423" t="str">
        <f t="shared" si="1"/>
        <v>204654533</v>
      </c>
      <c r="C29" s="424" t="str">
        <f t="shared" si="2"/>
        <v>31.12.2025</v>
      </c>
      <c r="D29" s="418" t="s">
        <v>143</v>
      </c>
      <c r="E29" s="418">
        <v>1</v>
      </c>
      <c r="F29" s="418" t="s">
        <v>142</v>
      </c>
      <c r="G29" s="418" t="s">
        <v>950</v>
      </c>
      <c r="H29" s="425">
        <f>'1-Баланс'!C42</f>
        <v>0</v>
      </c>
      <c r="I29" s="418"/>
      <c r="J29" s="418"/>
      <c r="K29" s="418"/>
      <c r="L29" s="418"/>
      <c r="M29" s="418"/>
      <c r="N29" s="418"/>
      <c r="O29" s="418"/>
      <c r="P29" s="418"/>
      <c r="Q29" s="418"/>
      <c r="R29" s="418"/>
      <c r="S29" s="418"/>
      <c r="T29" s="418"/>
      <c r="U29" s="418"/>
      <c r="V29" s="418"/>
      <c r="W29" s="418"/>
      <c r="X29" s="418"/>
      <c r="Y29" s="418"/>
      <c r="Z29" s="418"/>
    </row>
    <row r="30" spans="1:26">
      <c r="A30" s="423" t="str">
        <f t="shared" si="0"/>
        <v>Ейч Ар Кепитъл АД</v>
      </c>
      <c r="B30" s="423" t="str">
        <f t="shared" si="1"/>
        <v>204654533</v>
      </c>
      <c r="C30" s="424" t="str">
        <f t="shared" si="2"/>
        <v>31.12.2025</v>
      </c>
      <c r="D30" s="418" t="s">
        <v>146</v>
      </c>
      <c r="E30" s="418">
        <v>1</v>
      </c>
      <c r="F30" s="418" t="s">
        <v>145</v>
      </c>
      <c r="G30" s="418" t="s">
        <v>950</v>
      </c>
      <c r="H30" s="425">
        <f>'1-Баланс'!C43</f>
        <v>0</v>
      </c>
      <c r="I30" s="418"/>
      <c r="J30" s="418"/>
      <c r="K30" s="418"/>
      <c r="L30" s="418"/>
      <c r="M30" s="418"/>
      <c r="N30" s="418"/>
      <c r="O30" s="418"/>
      <c r="P30" s="418"/>
      <c r="Q30" s="418"/>
      <c r="R30" s="418"/>
      <c r="S30" s="418"/>
      <c r="T30" s="418"/>
      <c r="U30" s="418"/>
      <c r="V30" s="418"/>
      <c r="W30" s="418"/>
      <c r="X30" s="418"/>
      <c r="Y30" s="418"/>
      <c r="Z30" s="418"/>
    </row>
    <row r="31" spans="1:26">
      <c r="A31" s="423" t="str">
        <f t="shared" si="0"/>
        <v>Ейч Ар Кепитъл АД</v>
      </c>
      <c r="B31" s="423" t="str">
        <f t="shared" si="1"/>
        <v>204654533</v>
      </c>
      <c r="C31" s="424" t="str">
        <f t="shared" si="2"/>
        <v>31.12.2025</v>
      </c>
      <c r="D31" s="418" t="s">
        <v>149</v>
      </c>
      <c r="E31" s="418">
        <v>1</v>
      </c>
      <c r="F31" s="418" t="s">
        <v>148</v>
      </c>
      <c r="G31" s="418" t="s">
        <v>950</v>
      </c>
      <c r="H31" s="425">
        <f>'1-Баланс'!C44</f>
        <v>0</v>
      </c>
      <c r="I31" s="418"/>
      <c r="J31" s="418"/>
      <c r="K31" s="418"/>
      <c r="L31" s="418"/>
      <c r="M31" s="418"/>
      <c r="N31" s="418"/>
      <c r="O31" s="418"/>
      <c r="P31" s="418"/>
      <c r="Q31" s="418"/>
      <c r="R31" s="418"/>
      <c r="S31" s="418"/>
      <c r="T31" s="418"/>
      <c r="U31" s="418"/>
      <c r="V31" s="418"/>
      <c r="W31" s="418"/>
      <c r="X31" s="418"/>
      <c r="Y31" s="418"/>
      <c r="Z31" s="418"/>
    </row>
    <row r="32" spans="1:26">
      <c r="A32" s="423" t="str">
        <f t="shared" si="0"/>
        <v>Ейч Ар Кепитъл АД</v>
      </c>
      <c r="B32" s="423" t="str">
        <f t="shared" si="1"/>
        <v>204654533</v>
      </c>
      <c r="C32" s="424" t="str">
        <f t="shared" si="2"/>
        <v>31.12.2025</v>
      </c>
      <c r="D32" s="418" t="s">
        <v>153</v>
      </c>
      <c r="E32" s="418">
        <v>1</v>
      </c>
      <c r="F32" s="418" t="s">
        <v>152</v>
      </c>
      <c r="G32" s="418" t="s">
        <v>950</v>
      </c>
      <c r="H32" s="425">
        <f>'1-Баланс'!C45</f>
        <v>0</v>
      </c>
      <c r="I32" s="418"/>
      <c r="J32" s="418"/>
      <c r="K32" s="418"/>
      <c r="L32" s="418"/>
      <c r="M32" s="418"/>
      <c r="N32" s="418"/>
      <c r="O32" s="418"/>
      <c r="P32" s="418"/>
      <c r="Q32" s="418"/>
      <c r="R32" s="418"/>
      <c r="S32" s="418"/>
      <c r="T32" s="418"/>
      <c r="U32" s="418"/>
      <c r="V32" s="418"/>
      <c r="W32" s="418"/>
      <c r="X32" s="418"/>
      <c r="Y32" s="418"/>
      <c r="Z32" s="418"/>
    </row>
    <row r="33" spans="1:26">
      <c r="A33" s="423" t="str">
        <f t="shared" si="0"/>
        <v>Ейч Ар Кепитъл АД</v>
      </c>
      <c r="B33" s="423" t="str">
        <f t="shared" si="1"/>
        <v>204654533</v>
      </c>
      <c r="C33" s="424" t="str">
        <f t="shared" si="2"/>
        <v>31.12.2025</v>
      </c>
      <c r="D33" s="418" t="s">
        <v>157</v>
      </c>
      <c r="E33" s="418">
        <v>1</v>
      </c>
      <c r="F33" s="418" t="s">
        <v>156</v>
      </c>
      <c r="G33" s="418" t="s">
        <v>950</v>
      </c>
      <c r="H33" s="425">
        <f>'1-Баланс'!C46</f>
        <v>30004</v>
      </c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8"/>
      <c r="T33" s="418"/>
      <c r="U33" s="418"/>
      <c r="V33" s="418"/>
      <c r="W33" s="418"/>
      <c r="X33" s="418"/>
      <c r="Y33" s="418"/>
      <c r="Z33" s="418"/>
    </row>
    <row r="34" spans="1:26">
      <c r="A34" s="423" t="str">
        <f t="shared" si="0"/>
        <v>Ейч Ар Кепитъл АД</v>
      </c>
      <c r="B34" s="423" t="str">
        <f t="shared" si="1"/>
        <v>204654533</v>
      </c>
      <c r="C34" s="424" t="str">
        <f t="shared" si="2"/>
        <v>31.12.2025</v>
      </c>
      <c r="D34" s="418" t="s">
        <v>164</v>
      </c>
      <c r="E34" s="418">
        <v>1</v>
      </c>
      <c r="F34" s="418" t="s">
        <v>163</v>
      </c>
      <c r="G34" s="418" t="s">
        <v>950</v>
      </c>
      <c r="H34" s="425">
        <f>'1-Баланс'!C48</f>
        <v>0</v>
      </c>
      <c r="I34" s="418"/>
      <c r="J34" s="418"/>
      <c r="K34" s="418"/>
      <c r="L34" s="418"/>
      <c r="M34" s="418"/>
      <c r="N34" s="418"/>
      <c r="O34" s="418"/>
      <c r="P34" s="418"/>
      <c r="Q34" s="418"/>
      <c r="R34" s="418"/>
      <c r="S34" s="418"/>
      <c r="T34" s="418"/>
      <c r="U34" s="418"/>
      <c r="V34" s="418"/>
      <c r="W34" s="418"/>
      <c r="X34" s="418"/>
      <c r="Y34" s="418"/>
      <c r="Z34" s="418"/>
    </row>
    <row r="35" spans="1:26">
      <c r="A35" s="423" t="str">
        <f t="shared" ref="A35:A66" si="3">pdeName</f>
        <v>Ейч Ар Кепитъл АД</v>
      </c>
      <c r="B35" s="423" t="str">
        <f t="shared" ref="B35:B66" si="4">pdeBulstat</f>
        <v>204654533</v>
      </c>
      <c r="C35" s="424" t="str">
        <f t="shared" ref="C35:C66" si="5">endDate</f>
        <v>31.12.2025</v>
      </c>
      <c r="D35" s="418" t="s">
        <v>168</v>
      </c>
      <c r="E35" s="418">
        <v>1</v>
      </c>
      <c r="F35" s="418" t="s">
        <v>167</v>
      </c>
      <c r="G35" s="418" t="s">
        <v>950</v>
      </c>
      <c r="H35" s="425">
        <f>'1-Баланс'!C49</f>
        <v>0</v>
      </c>
      <c r="I35" s="418"/>
      <c r="J35" s="418"/>
      <c r="K35" s="418"/>
      <c r="L35" s="418"/>
      <c r="M35" s="418"/>
      <c r="N35" s="418"/>
      <c r="O35" s="418"/>
      <c r="P35" s="418"/>
      <c r="Q35" s="418"/>
      <c r="R35" s="418"/>
      <c r="S35" s="418"/>
      <c r="T35" s="418"/>
      <c r="U35" s="418"/>
      <c r="V35" s="418"/>
      <c r="W35" s="418"/>
      <c r="X35" s="418"/>
      <c r="Y35" s="418"/>
      <c r="Z35" s="418"/>
    </row>
    <row r="36" spans="1:26">
      <c r="A36" s="423" t="str">
        <f t="shared" si="3"/>
        <v>Ейч Ар Кепитъл АД</v>
      </c>
      <c r="B36" s="423" t="str">
        <f t="shared" si="4"/>
        <v>204654533</v>
      </c>
      <c r="C36" s="424" t="str">
        <f t="shared" si="5"/>
        <v>31.12.2025</v>
      </c>
      <c r="D36" s="418" t="s">
        <v>172</v>
      </c>
      <c r="E36" s="418">
        <v>1</v>
      </c>
      <c r="F36" s="418" t="s">
        <v>171</v>
      </c>
      <c r="G36" s="418" t="s">
        <v>950</v>
      </c>
      <c r="H36" s="425">
        <f>'1-Баланс'!C50</f>
        <v>0</v>
      </c>
      <c r="I36" s="418"/>
      <c r="J36" s="418"/>
      <c r="K36" s="418"/>
      <c r="L36" s="418"/>
      <c r="M36" s="418"/>
      <c r="N36" s="418"/>
      <c r="O36" s="418"/>
      <c r="P36" s="418"/>
      <c r="Q36" s="418"/>
      <c r="R36" s="418"/>
      <c r="S36" s="418"/>
      <c r="T36" s="418"/>
      <c r="U36" s="418"/>
      <c r="V36" s="418"/>
      <c r="W36" s="418"/>
      <c r="X36" s="418"/>
      <c r="Y36" s="418"/>
      <c r="Z36" s="418"/>
    </row>
    <row r="37" spans="1:26">
      <c r="A37" s="423" t="str">
        <f t="shared" si="3"/>
        <v>Ейч Ар Кепитъл АД</v>
      </c>
      <c r="B37" s="423" t="str">
        <f t="shared" si="4"/>
        <v>204654533</v>
      </c>
      <c r="C37" s="424" t="str">
        <f t="shared" si="5"/>
        <v>31.12.2025</v>
      </c>
      <c r="D37" s="418" t="s">
        <v>174</v>
      </c>
      <c r="E37" s="418">
        <v>1</v>
      </c>
      <c r="F37" s="418" t="s">
        <v>97</v>
      </c>
      <c r="G37" s="418" t="s">
        <v>950</v>
      </c>
      <c r="H37" s="425">
        <f>'1-Баланс'!C51</f>
        <v>355</v>
      </c>
      <c r="I37" s="418"/>
      <c r="J37" s="418"/>
      <c r="K37" s="418"/>
      <c r="L37" s="418"/>
      <c r="M37" s="418"/>
      <c r="N37" s="418"/>
      <c r="O37" s="418"/>
      <c r="P37" s="418"/>
      <c r="Q37" s="418"/>
      <c r="R37" s="418"/>
      <c r="S37" s="418"/>
      <c r="T37" s="418"/>
      <c r="U37" s="418"/>
      <c r="V37" s="418"/>
      <c r="W37" s="418"/>
      <c r="X37" s="418"/>
      <c r="Y37" s="418"/>
      <c r="Z37" s="418"/>
    </row>
    <row r="38" spans="1:26">
      <c r="A38" s="423" t="str">
        <f t="shared" si="3"/>
        <v>Ейч Ар Кепитъл АД</v>
      </c>
      <c r="B38" s="423" t="str">
        <f t="shared" si="4"/>
        <v>204654533</v>
      </c>
      <c r="C38" s="424" t="str">
        <f t="shared" si="5"/>
        <v>31.12.2025</v>
      </c>
      <c r="D38" s="418" t="s">
        <v>176</v>
      </c>
      <c r="E38" s="418">
        <v>1</v>
      </c>
      <c r="F38" s="418" t="s">
        <v>121</v>
      </c>
      <c r="G38" s="418" t="s">
        <v>950</v>
      </c>
      <c r="H38" s="425">
        <f>'1-Баланс'!C52</f>
        <v>355</v>
      </c>
      <c r="I38" s="418"/>
      <c r="J38" s="418"/>
      <c r="K38" s="418"/>
      <c r="L38" s="418"/>
      <c r="M38" s="418"/>
      <c r="N38" s="418"/>
      <c r="O38" s="418"/>
      <c r="P38" s="418"/>
      <c r="Q38" s="418"/>
      <c r="R38" s="418"/>
      <c r="S38" s="418"/>
      <c r="T38" s="418"/>
      <c r="U38" s="418"/>
      <c r="V38" s="418"/>
      <c r="W38" s="418"/>
      <c r="X38" s="418"/>
      <c r="Y38" s="418"/>
      <c r="Z38" s="418"/>
    </row>
    <row r="39" spans="1:26">
      <c r="A39" s="423" t="str">
        <f t="shared" si="3"/>
        <v>Ейч Ар Кепитъл АД</v>
      </c>
      <c r="B39" s="423" t="str">
        <f t="shared" si="4"/>
        <v>204654533</v>
      </c>
      <c r="C39" s="424" t="str">
        <f t="shared" si="5"/>
        <v>31.12.2025</v>
      </c>
      <c r="D39" s="418" t="s">
        <v>183</v>
      </c>
      <c r="E39" s="418">
        <v>1</v>
      </c>
      <c r="F39" s="418" t="s">
        <v>182</v>
      </c>
      <c r="G39" s="418" t="s">
        <v>950</v>
      </c>
      <c r="H39" s="425">
        <f>'1-Баланс'!C54</f>
        <v>0</v>
      </c>
      <c r="I39" s="418"/>
      <c r="J39" s="418"/>
      <c r="K39" s="418"/>
      <c r="L39" s="418"/>
      <c r="M39" s="418"/>
      <c r="N39" s="418"/>
      <c r="O39" s="418"/>
      <c r="P39" s="418"/>
      <c r="Q39" s="418"/>
      <c r="R39" s="418"/>
      <c r="S39" s="418"/>
      <c r="T39" s="418"/>
      <c r="U39" s="418"/>
      <c r="V39" s="418"/>
      <c r="W39" s="418"/>
      <c r="X39" s="418"/>
      <c r="Y39" s="418"/>
      <c r="Z39" s="418"/>
    </row>
    <row r="40" spans="1:26">
      <c r="A40" s="423" t="str">
        <f t="shared" si="3"/>
        <v>Ейч Ар Кепитъл АД</v>
      </c>
      <c r="B40" s="423" t="str">
        <f t="shared" si="4"/>
        <v>204654533</v>
      </c>
      <c r="C40" s="424" t="str">
        <f t="shared" si="5"/>
        <v>31.12.2025</v>
      </c>
      <c r="D40" s="418" t="s">
        <v>187</v>
      </c>
      <c r="E40" s="418">
        <v>1</v>
      </c>
      <c r="F40" s="418" t="s">
        <v>186</v>
      </c>
      <c r="G40" s="418" t="s">
        <v>950</v>
      </c>
      <c r="H40" s="425">
        <f>'1-Баланс'!C55</f>
        <v>0</v>
      </c>
      <c r="I40" s="418"/>
      <c r="J40" s="418"/>
      <c r="K40" s="418"/>
      <c r="L40" s="418"/>
      <c r="M40" s="418"/>
      <c r="N40" s="418"/>
      <c r="O40" s="418"/>
      <c r="P40" s="418"/>
      <c r="Q40" s="418"/>
      <c r="R40" s="418"/>
      <c r="S40" s="418"/>
      <c r="T40" s="418"/>
      <c r="U40" s="418"/>
      <c r="V40" s="418"/>
      <c r="W40" s="418"/>
      <c r="X40" s="418"/>
      <c r="Y40" s="418"/>
      <c r="Z40" s="418"/>
    </row>
    <row r="41" spans="1:26">
      <c r="A41" s="423" t="str">
        <f t="shared" si="3"/>
        <v>Ейч Ар Кепитъл АД</v>
      </c>
      <c r="B41" s="423" t="str">
        <f t="shared" si="4"/>
        <v>204654533</v>
      </c>
      <c r="C41" s="424" t="str">
        <f t="shared" si="5"/>
        <v>31.12.2025</v>
      </c>
      <c r="D41" s="418" t="s">
        <v>191</v>
      </c>
      <c r="E41" s="418">
        <v>1</v>
      </c>
      <c r="F41" s="418" t="s">
        <v>35</v>
      </c>
      <c r="G41" s="418" t="s">
        <v>950</v>
      </c>
      <c r="H41" s="425">
        <f>'1-Баланс'!C56</f>
        <v>30359</v>
      </c>
      <c r="I41" s="418"/>
      <c r="J41" s="418"/>
      <c r="K41" s="418"/>
      <c r="L41" s="418"/>
      <c r="M41" s="418"/>
      <c r="N41" s="418"/>
      <c r="O41" s="418"/>
      <c r="P41" s="418"/>
      <c r="Q41" s="418"/>
      <c r="R41" s="418"/>
      <c r="S41" s="418"/>
      <c r="T41" s="418"/>
      <c r="U41" s="418"/>
      <c r="V41" s="418"/>
      <c r="W41" s="418"/>
      <c r="X41" s="418"/>
      <c r="Y41" s="418"/>
      <c r="Z41" s="418"/>
    </row>
    <row r="42" spans="1:26">
      <c r="A42" s="423" t="str">
        <f t="shared" si="3"/>
        <v>Ейч Ар Кепитъл АД</v>
      </c>
      <c r="B42" s="423" t="str">
        <f t="shared" si="4"/>
        <v>204654533</v>
      </c>
      <c r="C42" s="424" t="str">
        <f t="shared" si="5"/>
        <v>31.12.2025</v>
      </c>
      <c r="D42" s="418" t="s">
        <v>198</v>
      </c>
      <c r="E42" s="418">
        <v>1</v>
      </c>
      <c r="F42" s="418" t="s">
        <v>197</v>
      </c>
      <c r="G42" s="418" t="s">
        <v>950</v>
      </c>
      <c r="H42" s="425">
        <f>'1-Баланс'!C59</f>
        <v>0</v>
      </c>
      <c r="I42" s="418"/>
      <c r="J42" s="418"/>
      <c r="K42" s="418"/>
      <c r="L42" s="418"/>
      <c r="M42" s="418"/>
      <c r="N42" s="418"/>
      <c r="O42" s="418"/>
      <c r="P42" s="418"/>
      <c r="Q42" s="418"/>
      <c r="R42" s="418"/>
      <c r="S42" s="418"/>
      <c r="T42" s="418"/>
      <c r="U42" s="418"/>
      <c r="V42" s="418"/>
      <c r="W42" s="418"/>
      <c r="X42" s="418"/>
      <c r="Y42" s="418"/>
      <c r="Z42" s="418"/>
    </row>
    <row r="43" spans="1:26">
      <c r="A43" s="423" t="str">
        <f t="shared" si="3"/>
        <v>Ейч Ар Кепитъл АД</v>
      </c>
      <c r="B43" s="423" t="str">
        <f t="shared" si="4"/>
        <v>204654533</v>
      </c>
      <c r="C43" s="424" t="str">
        <f t="shared" si="5"/>
        <v>31.12.2025</v>
      </c>
      <c r="D43" s="418" t="s">
        <v>202</v>
      </c>
      <c r="E43" s="418">
        <v>1</v>
      </c>
      <c r="F43" s="418" t="s">
        <v>201</v>
      </c>
      <c r="G43" s="418" t="s">
        <v>950</v>
      </c>
      <c r="H43" s="425">
        <f>'1-Баланс'!C60</f>
        <v>0</v>
      </c>
      <c r="I43" s="418"/>
      <c r="J43" s="418"/>
      <c r="K43" s="418"/>
      <c r="L43" s="418"/>
      <c r="M43" s="418"/>
      <c r="N43" s="418"/>
      <c r="O43" s="418"/>
      <c r="P43" s="418"/>
      <c r="Q43" s="418"/>
      <c r="R43" s="418"/>
      <c r="S43" s="418"/>
      <c r="T43" s="418"/>
      <c r="U43" s="418"/>
      <c r="V43" s="418"/>
      <c r="W43" s="418"/>
      <c r="X43" s="418"/>
      <c r="Y43" s="418"/>
      <c r="Z43" s="418"/>
    </row>
    <row r="44" spans="1:26">
      <c r="A44" s="423" t="str">
        <f t="shared" si="3"/>
        <v>Ейч Ар Кепитъл АД</v>
      </c>
      <c r="B44" s="423" t="str">
        <f t="shared" si="4"/>
        <v>204654533</v>
      </c>
      <c r="C44" s="424" t="str">
        <f t="shared" si="5"/>
        <v>31.12.2025</v>
      </c>
      <c r="D44" s="418" t="s">
        <v>206</v>
      </c>
      <c r="E44" s="418">
        <v>1</v>
      </c>
      <c r="F44" s="418" t="s">
        <v>205</v>
      </c>
      <c r="G44" s="418" t="s">
        <v>950</v>
      </c>
      <c r="H44" s="425">
        <f>'1-Баланс'!C61</f>
        <v>0</v>
      </c>
      <c r="I44" s="418"/>
      <c r="J44" s="418"/>
      <c r="K44" s="418"/>
      <c r="L44" s="418"/>
      <c r="M44" s="418"/>
      <c r="N44" s="418"/>
      <c r="O44" s="418"/>
      <c r="P44" s="418"/>
      <c r="Q44" s="418"/>
      <c r="R44" s="418"/>
      <c r="S44" s="418"/>
      <c r="T44" s="418"/>
      <c r="U44" s="418"/>
      <c r="V44" s="418"/>
      <c r="W44" s="418"/>
      <c r="X44" s="418"/>
      <c r="Y44" s="418"/>
      <c r="Z44" s="418"/>
    </row>
    <row r="45" spans="1:26">
      <c r="A45" s="423" t="str">
        <f t="shared" si="3"/>
        <v>Ейч Ар Кепитъл АД</v>
      </c>
      <c r="B45" s="423" t="str">
        <f t="shared" si="4"/>
        <v>204654533</v>
      </c>
      <c r="C45" s="424" t="str">
        <f t="shared" si="5"/>
        <v>31.12.2025</v>
      </c>
      <c r="D45" s="418" t="s">
        <v>210</v>
      </c>
      <c r="E45" s="418">
        <v>1</v>
      </c>
      <c r="F45" s="418" t="s">
        <v>209</v>
      </c>
      <c r="G45" s="418" t="s">
        <v>950</v>
      </c>
      <c r="H45" s="425">
        <f>'1-Баланс'!C62</f>
        <v>0</v>
      </c>
      <c r="I45" s="418"/>
      <c r="J45" s="418"/>
      <c r="K45" s="418"/>
      <c r="L45" s="418"/>
      <c r="M45" s="418"/>
      <c r="N45" s="418"/>
      <c r="O45" s="418"/>
      <c r="P45" s="418"/>
      <c r="Q45" s="418"/>
      <c r="R45" s="418"/>
      <c r="S45" s="418"/>
      <c r="T45" s="418"/>
      <c r="U45" s="418"/>
      <c r="V45" s="418"/>
      <c r="W45" s="418"/>
      <c r="X45" s="418"/>
      <c r="Y45" s="418"/>
      <c r="Z45" s="418"/>
    </row>
    <row r="46" spans="1:26">
      <c r="A46" s="423" t="str">
        <f t="shared" si="3"/>
        <v>Ейч Ар Кепитъл АД</v>
      </c>
      <c r="B46" s="423" t="str">
        <f t="shared" si="4"/>
        <v>204654533</v>
      </c>
      <c r="C46" s="424" t="str">
        <f t="shared" si="5"/>
        <v>31.12.2025</v>
      </c>
      <c r="D46" s="418" t="s">
        <v>214</v>
      </c>
      <c r="E46" s="418">
        <v>1</v>
      </c>
      <c r="F46" s="418" t="s">
        <v>213</v>
      </c>
      <c r="G46" s="418" t="s">
        <v>950</v>
      </c>
      <c r="H46" s="425">
        <f>'1-Баланс'!C63</f>
        <v>0</v>
      </c>
      <c r="I46" s="418"/>
      <c r="J46" s="418"/>
      <c r="K46" s="418"/>
      <c r="L46" s="418"/>
      <c r="M46" s="418"/>
      <c r="N46" s="418"/>
      <c r="O46" s="418"/>
      <c r="P46" s="418"/>
      <c r="Q46" s="418"/>
      <c r="R46" s="418"/>
      <c r="S46" s="418"/>
      <c r="T46" s="418"/>
      <c r="U46" s="418"/>
      <c r="V46" s="418"/>
      <c r="W46" s="418"/>
      <c r="X46" s="418"/>
      <c r="Y46" s="418"/>
      <c r="Z46" s="418"/>
    </row>
    <row r="47" spans="1:26">
      <c r="A47" s="423" t="str">
        <f t="shared" si="3"/>
        <v>Ейч Ар Кепитъл АД</v>
      </c>
      <c r="B47" s="423" t="str">
        <f t="shared" si="4"/>
        <v>204654533</v>
      </c>
      <c r="C47" s="424" t="str">
        <f t="shared" si="5"/>
        <v>31.12.2025</v>
      </c>
      <c r="D47" s="418" t="s">
        <v>218</v>
      </c>
      <c r="E47" s="418">
        <v>1</v>
      </c>
      <c r="F47" s="418" t="s">
        <v>217</v>
      </c>
      <c r="G47" s="418" t="s">
        <v>950</v>
      </c>
      <c r="H47" s="425">
        <f>'1-Баланс'!C64</f>
        <v>0</v>
      </c>
      <c r="I47" s="418"/>
      <c r="J47" s="418"/>
      <c r="K47" s="418"/>
      <c r="L47" s="418"/>
      <c r="M47" s="418"/>
      <c r="N47" s="418"/>
      <c r="O47" s="418"/>
      <c r="P47" s="418"/>
      <c r="Q47" s="418"/>
      <c r="R47" s="418"/>
      <c r="S47" s="418"/>
      <c r="T47" s="418"/>
      <c r="U47" s="418"/>
      <c r="V47" s="418"/>
      <c r="W47" s="418"/>
      <c r="X47" s="418"/>
      <c r="Y47" s="418"/>
      <c r="Z47" s="418"/>
    </row>
    <row r="48" spans="1:26">
      <c r="A48" s="423" t="str">
        <f t="shared" si="3"/>
        <v>Ейч Ар Кепитъл АД</v>
      </c>
      <c r="B48" s="423" t="str">
        <f t="shared" si="4"/>
        <v>204654533</v>
      </c>
      <c r="C48" s="424" t="str">
        <f t="shared" si="5"/>
        <v>31.12.2025</v>
      </c>
      <c r="D48" s="418" t="s">
        <v>221</v>
      </c>
      <c r="E48" s="418">
        <v>1</v>
      </c>
      <c r="F48" s="418" t="s">
        <v>196</v>
      </c>
      <c r="G48" s="418" t="s">
        <v>950</v>
      </c>
      <c r="H48" s="425">
        <f>'1-Баланс'!C65</f>
        <v>0</v>
      </c>
      <c r="I48" s="418"/>
      <c r="J48" s="418"/>
      <c r="K48" s="418"/>
      <c r="L48" s="418"/>
      <c r="M48" s="418"/>
      <c r="N48" s="418"/>
      <c r="O48" s="418"/>
      <c r="P48" s="418"/>
      <c r="Q48" s="418"/>
      <c r="R48" s="418"/>
      <c r="S48" s="418"/>
      <c r="T48" s="418"/>
      <c r="U48" s="418"/>
      <c r="V48" s="418"/>
      <c r="W48" s="418"/>
      <c r="X48" s="418"/>
      <c r="Y48" s="418"/>
      <c r="Z48" s="418"/>
    </row>
    <row r="49" spans="1:26">
      <c r="A49" s="423" t="str">
        <f t="shared" si="3"/>
        <v>Ейч Ар Кепитъл АД</v>
      </c>
      <c r="B49" s="423" t="str">
        <f t="shared" si="4"/>
        <v>204654533</v>
      </c>
      <c r="C49" s="424" t="str">
        <f t="shared" si="5"/>
        <v>31.12.2025</v>
      </c>
      <c r="D49" s="418" t="s">
        <v>230</v>
      </c>
      <c r="E49" s="418">
        <v>1</v>
      </c>
      <c r="F49" s="418" t="s">
        <v>229</v>
      </c>
      <c r="G49" s="418" t="s">
        <v>950</v>
      </c>
      <c r="H49" s="425">
        <f>'1-Баланс'!C68</f>
        <v>8</v>
      </c>
      <c r="I49" s="418"/>
      <c r="J49" s="418"/>
      <c r="K49" s="418"/>
      <c r="L49" s="418"/>
      <c r="M49" s="418"/>
      <c r="N49" s="418"/>
      <c r="O49" s="418"/>
      <c r="P49" s="418"/>
      <c r="Q49" s="418"/>
      <c r="R49" s="418"/>
      <c r="S49" s="418"/>
      <c r="T49" s="418"/>
      <c r="U49" s="418"/>
      <c r="V49" s="418"/>
      <c r="W49" s="418"/>
      <c r="X49" s="418"/>
      <c r="Y49" s="418"/>
      <c r="Z49" s="418"/>
    </row>
    <row r="50" spans="1:26">
      <c r="A50" s="423" t="str">
        <f t="shared" si="3"/>
        <v>Ейч Ар Кепитъл АД</v>
      </c>
      <c r="B50" s="423" t="str">
        <f t="shared" si="4"/>
        <v>204654533</v>
      </c>
      <c r="C50" s="424" t="str">
        <f t="shared" si="5"/>
        <v>31.12.2025</v>
      </c>
      <c r="D50" s="418" t="s">
        <v>234</v>
      </c>
      <c r="E50" s="418">
        <v>1</v>
      </c>
      <c r="F50" s="418" t="s">
        <v>233</v>
      </c>
      <c r="G50" s="418" t="s">
        <v>950</v>
      </c>
      <c r="H50" s="425">
        <f>'1-Баланс'!C69</f>
        <v>0</v>
      </c>
      <c r="I50" s="418"/>
      <c r="J50" s="418"/>
      <c r="K50" s="418"/>
      <c r="L50" s="418"/>
      <c r="M50" s="418"/>
      <c r="N50" s="418"/>
      <c r="O50" s="418"/>
      <c r="P50" s="418"/>
      <c r="Q50" s="418"/>
      <c r="R50" s="418"/>
      <c r="S50" s="418"/>
      <c r="T50" s="418"/>
      <c r="U50" s="418"/>
      <c r="V50" s="418"/>
      <c r="W50" s="418"/>
      <c r="X50" s="418"/>
      <c r="Y50" s="418"/>
      <c r="Z50" s="418"/>
    </row>
    <row r="51" spans="1:26">
      <c r="A51" s="423" t="str">
        <f t="shared" si="3"/>
        <v>Ейч Ар Кепитъл АД</v>
      </c>
      <c r="B51" s="423" t="str">
        <f t="shared" si="4"/>
        <v>204654533</v>
      </c>
      <c r="C51" s="424" t="str">
        <f t="shared" si="5"/>
        <v>31.12.2025</v>
      </c>
      <c r="D51" s="418" t="s">
        <v>237</v>
      </c>
      <c r="E51" s="418">
        <v>1</v>
      </c>
      <c r="F51" s="418" t="s">
        <v>236</v>
      </c>
      <c r="G51" s="418" t="s">
        <v>950</v>
      </c>
      <c r="H51" s="425">
        <f>'1-Баланс'!C70</f>
        <v>19</v>
      </c>
      <c r="I51" s="418"/>
      <c r="J51" s="418"/>
      <c r="K51" s="418"/>
      <c r="L51" s="418"/>
      <c r="M51" s="418"/>
      <c r="N51" s="418"/>
      <c r="O51" s="418"/>
      <c r="P51" s="418"/>
      <c r="Q51" s="418"/>
      <c r="R51" s="418"/>
      <c r="S51" s="418"/>
      <c r="T51" s="418"/>
      <c r="U51" s="418"/>
      <c r="V51" s="418"/>
      <c r="W51" s="418"/>
      <c r="X51" s="418"/>
      <c r="Y51" s="418"/>
      <c r="Z51" s="418"/>
    </row>
    <row r="52" spans="1:26">
      <c r="A52" s="423" t="str">
        <f t="shared" si="3"/>
        <v>Ейч Ар Кепитъл АД</v>
      </c>
      <c r="B52" s="423" t="str">
        <f t="shared" si="4"/>
        <v>204654533</v>
      </c>
      <c r="C52" s="424" t="str">
        <f t="shared" si="5"/>
        <v>31.12.2025</v>
      </c>
      <c r="D52" s="418" t="s">
        <v>241</v>
      </c>
      <c r="E52" s="418">
        <v>1</v>
      </c>
      <c r="F52" s="418" t="s">
        <v>240</v>
      </c>
      <c r="G52" s="418" t="s">
        <v>950</v>
      </c>
      <c r="H52" s="425">
        <f>'1-Баланс'!C71</f>
        <v>0</v>
      </c>
      <c r="I52" s="418"/>
      <c r="J52" s="418"/>
      <c r="K52" s="418"/>
      <c r="L52" s="418"/>
      <c r="M52" s="418"/>
      <c r="N52" s="418"/>
      <c r="O52" s="418"/>
      <c r="P52" s="418"/>
      <c r="Q52" s="418"/>
      <c r="R52" s="418"/>
      <c r="S52" s="418"/>
      <c r="T52" s="418"/>
      <c r="U52" s="418"/>
      <c r="V52" s="418"/>
      <c r="W52" s="418"/>
      <c r="X52" s="418"/>
      <c r="Y52" s="418"/>
      <c r="Z52" s="418"/>
    </row>
    <row r="53" spans="1:26">
      <c r="A53" s="423" t="str">
        <f t="shared" si="3"/>
        <v>Ейч Ар Кепитъл АД</v>
      </c>
      <c r="B53" s="423" t="str">
        <f t="shared" si="4"/>
        <v>204654533</v>
      </c>
      <c r="C53" s="424" t="str">
        <f t="shared" si="5"/>
        <v>31.12.2025</v>
      </c>
      <c r="D53" s="418" t="s">
        <v>244</v>
      </c>
      <c r="E53" s="418">
        <v>1</v>
      </c>
      <c r="F53" s="418" t="s">
        <v>243</v>
      </c>
      <c r="G53" s="418" t="s">
        <v>950</v>
      </c>
      <c r="H53" s="425">
        <f>'1-Баланс'!C72</f>
        <v>0</v>
      </c>
      <c r="I53" s="418"/>
      <c r="J53" s="418"/>
      <c r="K53" s="418"/>
      <c r="L53" s="418"/>
      <c r="M53" s="418"/>
      <c r="N53" s="418"/>
      <c r="O53" s="418"/>
      <c r="P53" s="418"/>
      <c r="Q53" s="418"/>
      <c r="R53" s="418"/>
      <c r="S53" s="418"/>
      <c r="T53" s="418"/>
      <c r="U53" s="418"/>
      <c r="V53" s="418"/>
      <c r="W53" s="418"/>
      <c r="X53" s="418"/>
      <c r="Y53" s="418"/>
      <c r="Z53" s="418"/>
    </row>
    <row r="54" spans="1:26">
      <c r="A54" s="423" t="str">
        <f t="shared" si="3"/>
        <v>Ейч Ар Кепитъл АД</v>
      </c>
      <c r="B54" s="423" t="str">
        <f t="shared" si="4"/>
        <v>204654533</v>
      </c>
      <c r="C54" s="424" t="str">
        <f t="shared" si="5"/>
        <v>31.12.2025</v>
      </c>
      <c r="D54" s="418" t="s">
        <v>246</v>
      </c>
      <c r="E54" s="418">
        <v>1</v>
      </c>
      <c r="F54" s="418" t="s">
        <v>245</v>
      </c>
      <c r="G54" s="418" t="s">
        <v>950</v>
      </c>
      <c r="H54" s="425">
        <f>'1-Баланс'!C73</f>
        <v>0</v>
      </c>
      <c r="I54" s="418"/>
      <c r="J54" s="418"/>
      <c r="K54" s="418"/>
      <c r="L54" s="418"/>
      <c r="M54" s="418"/>
      <c r="N54" s="418"/>
      <c r="O54" s="418"/>
      <c r="P54" s="418"/>
      <c r="Q54" s="418"/>
      <c r="R54" s="418"/>
      <c r="S54" s="418"/>
      <c r="T54" s="418"/>
      <c r="U54" s="418"/>
      <c r="V54" s="418"/>
      <c r="W54" s="418"/>
      <c r="X54" s="418"/>
      <c r="Y54" s="418"/>
      <c r="Z54" s="418"/>
    </row>
    <row r="55" spans="1:26">
      <c r="A55" s="423" t="str">
        <f t="shared" si="3"/>
        <v>Ейч Ар Кепитъл АД</v>
      </c>
      <c r="B55" s="423" t="str">
        <f t="shared" si="4"/>
        <v>204654533</v>
      </c>
      <c r="C55" s="424" t="str">
        <f t="shared" si="5"/>
        <v>31.12.2025</v>
      </c>
      <c r="D55" s="418" t="s">
        <v>250</v>
      </c>
      <c r="E55" s="418">
        <v>1</v>
      </c>
      <c r="F55" s="418" t="s">
        <v>249</v>
      </c>
      <c r="G55" s="418" t="s">
        <v>950</v>
      </c>
      <c r="H55" s="425">
        <f>'1-Баланс'!C74</f>
        <v>0</v>
      </c>
      <c r="I55" s="418"/>
      <c r="J55" s="418"/>
      <c r="K55" s="418"/>
      <c r="L55" s="418"/>
      <c r="M55" s="418"/>
      <c r="N55" s="418"/>
      <c r="O55" s="418"/>
      <c r="P55" s="418"/>
      <c r="Q55" s="418"/>
      <c r="R55" s="418"/>
      <c r="S55" s="418"/>
      <c r="T55" s="418"/>
      <c r="U55" s="418"/>
      <c r="V55" s="418"/>
      <c r="W55" s="418"/>
      <c r="X55" s="418"/>
      <c r="Y55" s="418"/>
      <c r="Z55" s="418"/>
    </row>
    <row r="56" spans="1:26">
      <c r="A56" s="423" t="str">
        <f t="shared" si="3"/>
        <v>Ейч Ар Кепитъл АД</v>
      </c>
      <c r="B56" s="423" t="str">
        <f t="shared" si="4"/>
        <v>204654533</v>
      </c>
      <c r="C56" s="424" t="str">
        <f t="shared" si="5"/>
        <v>31.12.2025</v>
      </c>
      <c r="D56" s="418" t="s">
        <v>252</v>
      </c>
      <c r="E56" s="418">
        <v>1</v>
      </c>
      <c r="F56" s="418" t="s">
        <v>251</v>
      </c>
      <c r="G56" s="418" t="s">
        <v>950</v>
      </c>
      <c r="H56" s="425">
        <f>'1-Баланс'!C75</f>
        <v>0</v>
      </c>
      <c r="I56" s="418"/>
      <c r="J56" s="418"/>
      <c r="K56" s="418"/>
      <c r="L56" s="418"/>
      <c r="M56" s="418"/>
      <c r="N56" s="418"/>
      <c r="O56" s="418"/>
      <c r="P56" s="418"/>
      <c r="Q56" s="418"/>
      <c r="R56" s="418"/>
      <c r="S56" s="418"/>
      <c r="T56" s="418"/>
      <c r="U56" s="418"/>
      <c r="V56" s="418"/>
      <c r="W56" s="418"/>
      <c r="X56" s="418"/>
      <c r="Y56" s="418"/>
      <c r="Z56" s="418"/>
    </row>
    <row r="57" spans="1:26">
      <c r="A57" s="423" t="str">
        <f t="shared" si="3"/>
        <v>Ейч Ар Кепитъл АД</v>
      </c>
      <c r="B57" s="423" t="str">
        <f t="shared" si="4"/>
        <v>204654533</v>
      </c>
      <c r="C57" s="424" t="str">
        <f t="shared" si="5"/>
        <v>31.12.2025</v>
      </c>
      <c r="D57" s="418" t="s">
        <v>254</v>
      </c>
      <c r="E57" s="418">
        <v>1</v>
      </c>
      <c r="F57" s="418" t="s">
        <v>226</v>
      </c>
      <c r="G57" s="418" t="s">
        <v>950</v>
      </c>
      <c r="H57" s="425">
        <f>'1-Баланс'!C76</f>
        <v>27</v>
      </c>
      <c r="I57" s="418"/>
      <c r="J57" s="418"/>
      <c r="K57" s="418"/>
      <c r="L57" s="418"/>
      <c r="M57" s="418"/>
      <c r="N57" s="418"/>
      <c r="O57" s="418"/>
      <c r="P57" s="418"/>
      <c r="Q57" s="418"/>
      <c r="R57" s="418"/>
      <c r="S57" s="418"/>
      <c r="T57" s="418"/>
      <c r="U57" s="418"/>
      <c r="V57" s="418"/>
      <c r="W57" s="418"/>
      <c r="X57" s="418"/>
      <c r="Y57" s="418"/>
      <c r="Z57" s="418"/>
    </row>
    <row r="58" spans="1:26">
      <c r="A58" s="423" t="str">
        <f t="shared" si="3"/>
        <v>Ейч Ар Кепитъл АД</v>
      </c>
      <c r="B58" s="423" t="str">
        <f t="shared" si="4"/>
        <v>204654533</v>
      </c>
      <c r="C58" s="424" t="str">
        <f t="shared" si="5"/>
        <v>31.12.2025</v>
      </c>
      <c r="D58" s="418" t="s">
        <v>259</v>
      </c>
      <c r="E58" s="418">
        <v>1</v>
      </c>
      <c r="F58" s="418" t="s">
        <v>258</v>
      </c>
      <c r="G58" s="418" t="s">
        <v>950</v>
      </c>
      <c r="H58" s="425">
        <f>'1-Баланс'!C79</f>
        <v>0</v>
      </c>
      <c r="I58" s="418"/>
      <c r="J58" s="418"/>
      <c r="K58" s="418"/>
      <c r="L58" s="418"/>
      <c r="M58" s="418"/>
      <c r="N58" s="418"/>
      <c r="O58" s="418"/>
      <c r="P58" s="418"/>
      <c r="Q58" s="418"/>
      <c r="R58" s="418"/>
      <c r="S58" s="418"/>
      <c r="T58" s="418"/>
      <c r="U58" s="418"/>
      <c r="V58" s="418"/>
      <c r="W58" s="418"/>
      <c r="X58" s="418"/>
      <c r="Y58" s="418"/>
      <c r="Z58" s="418"/>
    </row>
    <row r="59" spans="1:26">
      <c r="A59" s="423" t="str">
        <f t="shared" si="3"/>
        <v>Ейч Ар Кепитъл АД</v>
      </c>
      <c r="B59" s="423" t="str">
        <f t="shared" si="4"/>
        <v>204654533</v>
      </c>
      <c r="C59" s="424" t="str">
        <f t="shared" si="5"/>
        <v>31.12.2025</v>
      </c>
      <c r="D59" s="418" t="s">
        <v>263</v>
      </c>
      <c r="E59" s="418">
        <v>1</v>
      </c>
      <c r="F59" s="418" t="s">
        <v>262</v>
      </c>
      <c r="G59" s="418" t="s">
        <v>950</v>
      </c>
      <c r="H59" s="425">
        <f>'1-Баланс'!C80</f>
        <v>0</v>
      </c>
      <c r="I59" s="418"/>
      <c r="J59" s="418"/>
      <c r="K59" s="418"/>
      <c r="L59" s="418"/>
      <c r="M59" s="418"/>
      <c r="N59" s="418"/>
      <c r="O59" s="418"/>
      <c r="P59" s="418"/>
      <c r="Q59" s="418"/>
      <c r="R59" s="418"/>
      <c r="S59" s="418"/>
      <c r="T59" s="418"/>
      <c r="U59" s="418"/>
      <c r="V59" s="418"/>
      <c r="W59" s="418"/>
      <c r="X59" s="418"/>
      <c r="Y59" s="418"/>
      <c r="Z59" s="418"/>
    </row>
    <row r="60" spans="1:26">
      <c r="A60" s="423" t="str">
        <f t="shared" si="3"/>
        <v>Ейч Ар Кепитъл АД</v>
      </c>
      <c r="B60" s="423" t="str">
        <f t="shared" si="4"/>
        <v>204654533</v>
      </c>
      <c r="C60" s="424" t="str">
        <f t="shared" si="5"/>
        <v>31.12.2025</v>
      </c>
      <c r="D60" s="418" t="s">
        <v>265</v>
      </c>
      <c r="E60" s="418">
        <v>1</v>
      </c>
      <c r="F60" s="418" t="s">
        <v>264</v>
      </c>
      <c r="G60" s="418" t="s">
        <v>950</v>
      </c>
      <c r="H60" s="425">
        <f>'1-Баланс'!C81</f>
        <v>0</v>
      </c>
      <c r="I60" s="418"/>
      <c r="J60" s="418"/>
      <c r="K60" s="418"/>
      <c r="L60" s="418"/>
      <c r="M60" s="418"/>
      <c r="N60" s="418"/>
      <c r="O60" s="418"/>
      <c r="P60" s="418"/>
      <c r="Q60" s="418"/>
      <c r="R60" s="418"/>
      <c r="S60" s="418"/>
      <c r="T60" s="418"/>
      <c r="U60" s="418"/>
      <c r="V60" s="418"/>
      <c r="W60" s="418"/>
      <c r="X60" s="418"/>
      <c r="Y60" s="418"/>
      <c r="Z60" s="418"/>
    </row>
    <row r="61" spans="1:26">
      <c r="A61" s="423" t="str">
        <f t="shared" si="3"/>
        <v>Ейч Ар Кепитъл АД</v>
      </c>
      <c r="B61" s="423" t="str">
        <f t="shared" si="4"/>
        <v>204654533</v>
      </c>
      <c r="C61" s="424" t="str">
        <f t="shared" si="5"/>
        <v>31.12.2025</v>
      </c>
      <c r="D61" s="418" t="s">
        <v>267</v>
      </c>
      <c r="E61" s="418">
        <v>1</v>
      </c>
      <c r="F61" s="418" t="s">
        <v>266</v>
      </c>
      <c r="G61" s="418" t="s">
        <v>950</v>
      </c>
      <c r="H61" s="425">
        <f>'1-Баланс'!C82</f>
        <v>0</v>
      </c>
      <c r="I61" s="418"/>
      <c r="J61" s="418"/>
      <c r="K61" s="418"/>
      <c r="L61" s="418"/>
      <c r="M61" s="418"/>
      <c r="N61" s="418"/>
      <c r="O61" s="418"/>
      <c r="P61" s="418"/>
      <c r="Q61" s="418"/>
      <c r="R61" s="418"/>
      <c r="S61" s="418"/>
      <c r="T61" s="418"/>
      <c r="U61" s="418"/>
      <c r="V61" s="418"/>
      <c r="W61" s="418"/>
      <c r="X61" s="418"/>
      <c r="Y61" s="418"/>
      <c r="Z61" s="418"/>
    </row>
    <row r="62" spans="1:26">
      <c r="A62" s="423" t="str">
        <f t="shared" si="3"/>
        <v>Ейч Ар Кепитъл АД</v>
      </c>
      <c r="B62" s="423" t="str">
        <f t="shared" si="4"/>
        <v>204654533</v>
      </c>
      <c r="C62" s="424" t="str">
        <f t="shared" si="5"/>
        <v>31.12.2025</v>
      </c>
      <c r="D62" s="418" t="s">
        <v>269</v>
      </c>
      <c r="E62" s="418">
        <v>1</v>
      </c>
      <c r="F62" s="418" t="s">
        <v>268</v>
      </c>
      <c r="G62" s="418" t="s">
        <v>950</v>
      </c>
      <c r="H62" s="425">
        <f>'1-Баланс'!C83</f>
        <v>0</v>
      </c>
      <c r="I62" s="418"/>
      <c r="J62" s="418"/>
      <c r="K62" s="418"/>
      <c r="L62" s="418"/>
      <c r="M62" s="418"/>
      <c r="N62" s="418"/>
      <c r="O62" s="418"/>
      <c r="P62" s="418"/>
      <c r="Q62" s="418"/>
      <c r="R62" s="418"/>
      <c r="S62" s="418"/>
      <c r="T62" s="418"/>
      <c r="U62" s="418"/>
      <c r="V62" s="418"/>
      <c r="W62" s="418"/>
      <c r="X62" s="418"/>
      <c r="Y62" s="418"/>
      <c r="Z62" s="418"/>
    </row>
    <row r="63" spans="1:26">
      <c r="A63" s="423" t="str">
        <f t="shared" si="3"/>
        <v>Ейч Ар Кепитъл АД</v>
      </c>
      <c r="B63" s="423" t="str">
        <f t="shared" si="4"/>
        <v>204654533</v>
      </c>
      <c r="C63" s="424" t="str">
        <f t="shared" si="5"/>
        <v>31.12.2025</v>
      </c>
      <c r="D63" s="418" t="s">
        <v>270</v>
      </c>
      <c r="E63" s="418">
        <v>1</v>
      </c>
      <c r="F63" s="418" t="s">
        <v>152</v>
      </c>
      <c r="G63" s="418" t="s">
        <v>950</v>
      </c>
      <c r="H63" s="425">
        <f>'1-Баланс'!C84</f>
        <v>0</v>
      </c>
      <c r="I63" s="418"/>
      <c r="J63" s="418"/>
      <c r="K63" s="418"/>
      <c r="L63" s="418"/>
      <c r="M63" s="418"/>
      <c r="N63" s="418"/>
      <c r="O63" s="418"/>
      <c r="P63" s="418"/>
      <c r="Q63" s="418"/>
      <c r="R63" s="418"/>
      <c r="S63" s="418"/>
      <c r="T63" s="418"/>
      <c r="U63" s="418"/>
      <c r="V63" s="418"/>
      <c r="W63" s="418"/>
      <c r="X63" s="418"/>
      <c r="Y63" s="418"/>
      <c r="Z63" s="418"/>
    </row>
    <row r="64" spans="1:26">
      <c r="A64" s="423" t="str">
        <f t="shared" si="3"/>
        <v>Ейч Ар Кепитъл АД</v>
      </c>
      <c r="B64" s="423" t="str">
        <f t="shared" si="4"/>
        <v>204654533</v>
      </c>
      <c r="C64" s="424" t="str">
        <f t="shared" si="5"/>
        <v>31.12.2025</v>
      </c>
      <c r="D64" s="418" t="s">
        <v>272</v>
      </c>
      <c r="E64" s="418">
        <v>1</v>
      </c>
      <c r="F64" s="418" t="s">
        <v>257</v>
      </c>
      <c r="G64" s="418" t="s">
        <v>950</v>
      </c>
      <c r="H64" s="425">
        <f>'1-Баланс'!C85</f>
        <v>0</v>
      </c>
      <c r="I64" s="418"/>
      <c r="J64" s="418"/>
      <c r="K64" s="418"/>
      <c r="L64" s="418"/>
      <c r="M64" s="418"/>
      <c r="N64" s="418"/>
      <c r="O64" s="418"/>
      <c r="P64" s="418"/>
      <c r="Q64" s="418"/>
      <c r="R64" s="418"/>
      <c r="S64" s="418"/>
      <c r="T64" s="418"/>
      <c r="U64" s="418"/>
      <c r="V64" s="418"/>
      <c r="W64" s="418"/>
      <c r="X64" s="418"/>
      <c r="Y64" s="418"/>
      <c r="Z64" s="418"/>
    </row>
    <row r="65" spans="1:26">
      <c r="A65" s="423" t="str">
        <f t="shared" si="3"/>
        <v>Ейч Ар Кепитъл АД</v>
      </c>
      <c r="B65" s="423" t="str">
        <f t="shared" si="4"/>
        <v>204654533</v>
      </c>
      <c r="C65" s="424" t="str">
        <f t="shared" si="5"/>
        <v>31.12.2025</v>
      </c>
      <c r="D65" s="418" t="s">
        <v>275</v>
      </c>
      <c r="E65" s="418">
        <v>1</v>
      </c>
      <c r="F65" s="418" t="s">
        <v>274</v>
      </c>
      <c r="G65" s="418" t="s">
        <v>950</v>
      </c>
      <c r="H65" s="425">
        <f>'1-Баланс'!C88</f>
        <v>0</v>
      </c>
      <c r="I65" s="418"/>
      <c r="J65" s="418"/>
      <c r="K65" s="418"/>
      <c r="L65" s="418"/>
      <c r="M65" s="418"/>
      <c r="N65" s="418"/>
      <c r="O65" s="418"/>
      <c r="P65" s="418"/>
      <c r="Q65" s="418"/>
      <c r="R65" s="418"/>
      <c r="S65" s="418"/>
      <c r="T65" s="418"/>
      <c r="U65" s="418"/>
      <c r="V65" s="418"/>
      <c r="W65" s="418"/>
      <c r="X65" s="418"/>
      <c r="Y65" s="418"/>
      <c r="Z65" s="418"/>
    </row>
    <row r="66" spans="1:26">
      <c r="A66" s="423" t="str">
        <f t="shared" si="3"/>
        <v>Ейч Ар Кепитъл АД</v>
      </c>
      <c r="B66" s="423" t="str">
        <f t="shared" si="4"/>
        <v>204654533</v>
      </c>
      <c r="C66" s="424" t="str">
        <f t="shared" si="5"/>
        <v>31.12.2025</v>
      </c>
      <c r="D66" s="418" t="s">
        <v>277</v>
      </c>
      <c r="E66" s="418">
        <v>1</v>
      </c>
      <c r="F66" s="418" t="s">
        <v>276</v>
      </c>
      <c r="G66" s="418" t="s">
        <v>950</v>
      </c>
      <c r="H66" s="425">
        <f>'1-Баланс'!C89</f>
        <v>34</v>
      </c>
      <c r="I66" s="418"/>
      <c r="J66" s="418"/>
      <c r="K66" s="418"/>
      <c r="L66" s="418"/>
      <c r="M66" s="418"/>
      <c r="N66" s="418"/>
      <c r="O66" s="418"/>
      <c r="P66" s="418"/>
      <c r="Q66" s="418"/>
      <c r="R66" s="418"/>
      <c r="S66" s="418"/>
      <c r="T66" s="418"/>
      <c r="U66" s="418"/>
      <c r="V66" s="418"/>
      <c r="W66" s="418"/>
      <c r="X66" s="418"/>
      <c r="Y66" s="418"/>
      <c r="Z66" s="418"/>
    </row>
    <row r="67" spans="1:26">
      <c r="A67" s="423" t="str">
        <f t="shared" ref="A67:A98" si="6">pdeName</f>
        <v>Ейч Ар Кепитъл АД</v>
      </c>
      <c r="B67" s="423" t="str">
        <f t="shared" ref="B67:B98" si="7">pdeBulstat</f>
        <v>204654533</v>
      </c>
      <c r="C67" s="424" t="str">
        <f t="shared" ref="C67:C98" si="8">endDate</f>
        <v>31.12.2025</v>
      </c>
      <c r="D67" s="418" t="s">
        <v>279</v>
      </c>
      <c r="E67" s="418">
        <v>1</v>
      </c>
      <c r="F67" s="418" t="s">
        <v>278</v>
      </c>
      <c r="G67" s="418" t="s">
        <v>950</v>
      </c>
      <c r="H67" s="425">
        <f>'1-Баланс'!C90</f>
        <v>0</v>
      </c>
      <c r="I67" s="418"/>
      <c r="J67" s="418"/>
      <c r="K67" s="418"/>
      <c r="L67" s="418"/>
      <c r="M67" s="418"/>
      <c r="N67" s="418"/>
      <c r="O67" s="418"/>
      <c r="P67" s="418"/>
      <c r="Q67" s="418"/>
      <c r="R67" s="418"/>
      <c r="S67" s="418"/>
      <c r="T67" s="418"/>
      <c r="U67" s="418"/>
      <c r="V67" s="418"/>
      <c r="W67" s="418"/>
      <c r="X67" s="418"/>
      <c r="Y67" s="418"/>
      <c r="Z67" s="418"/>
    </row>
    <row r="68" spans="1:26">
      <c r="A68" s="423" t="str">
        <f t="shared" si="6"/>
        <v>Ейч Ар Кепитъл АД</v>
      </c>
      <c r="B68" s="423" t="str">
        <f t="shared" si="7"/>
        <v>204654533</v>
      </c>
      <c r="C68" s="424" t="str">
        <f t="shared" si="8"/>
        <v>31.12.2025</v>
      </c>
      <c r="D68" s="418" t="s">
        <v>281</v>
      </c>
      <c r="E68" s="418">
        <v>1</v>
      </c>
      <c r="F68" s="418" t="s">
        <v>280</v>
      </c>
      <c r="G68" s="418" t="s">
        <v>950</v>
      </c>
      <c r="H68" s="425">
        <f>'1-Баланс'!C91</f>
        <v>0</v>
      </c>
      <c r="I68" s="418"/>
      <c r="J68" s="418"/>
      <c r="K68" s="418"/>
      <c r="L68" s="418"/>
      <c r="M68" s="418"/>
      <c r="N68" s="418"/>
      <c r="O68" s="418"/>
      <c r="P68" s="418"/>
      <c r="Q68" s="418"/>
      <c r="R68" s="418"/>
      <c r="S68" s="418"/>
      <c r="T68" s="418"/>
      <c r="U68" s="418"/>
      <c r="V68" s="418"/>
      <c r="W68" s="418"/>
      <c r="X68" s="418"/>
      <c r="Y68" s="418"/>
      <c r="Z68" s="418"/>
    </row>
    <row r="69" spans="1:26">
      <c r="A69" s="423" t="str">
        <f t="shared" si="6"/>
        <v>Ейч Ар Кепитъл АД</v>
      </c>
      <c r="B69" s="423" t="str">
        <f t="shared" si="7"/>
        <v>204654533</v>
      </c>
      <c r="C69" s="424" t="str">
        <f t="shared" si="8"/>
        <v>31.12.2025</v>
      </c>
      <c r="D69" s="418" t="s">
        <v>283</v>
      </c>
      <c r="E69" s="418">
        <v>1</v>
      </c>
      <c r="F69" s="418" t="s">
        <v>273</v>
      </c>
      <c r="G69" s="418" t="s">
        <v>950</v>
      </c>
      <c r="H69" s="425">
        <f>'1-Баланс'!C92</f>
        <v>34</v>
      </c>
      <c r="I69" s="418"/>
      <c r="J69" s="418"/>
      <c r="K69" s="418"/>
      <c r="L69" s="418"/>
      <c r="M69" s="418"/>
      <c r="N69" s="418"/>
      <c r="O69" s="418"/>
      <c r="P69" s="418"/>
      <c r="Q69" s="418"/>
      <c r="R69" s="418"/>
      <c r="S69" s="418"/>
      <c r="T69" s="418"/>
      <c r="U69" s="418"/>
      <c r="V69" s="418"/>
      <c r="W69" s="418"/>
      <c r="X69" s="418"/>
      <c r="Y69" s="418"/>
      <c r="Z69" s="418"/>
    </row>
    <row r="70" spans="1:26">
      <c r="A70" s="423" t="str">
        <f t="shared" si="6"/>
        <v>Ейч Ар Кепитъл АД</v>
      </c>
      <c r="B70" s="423" t="str">
        <f t="shared" si="7"/>
        <v>204654533</v>
      </c>
      <c r="C70" s="424" t="str">
        <f t="shared" si="8"/>
        <v>31.12.2025</v>
      </c>
      <c r="D70" s="418" t="s">
        <v>285</v>
      </c>
      <c r="E70" s="418">
        <v>1</v>
      </c>
      <c r="F70" s="418" t="s">
        <v>284</v>
      </c>
      <c r="G70" s="418" t="s">
        <v>950</v>
      </c>
      <c r="H70" s="425">
        <f>'1-Баланс'!C93</f>
        <v>0</v>
      </c>
      <c r="I70" s="418"/>
      <c r="J70" s="418"/>
      <c r="K70" s="418"/>
      <c r="L70" s="418"/>
      <c r="M70" s="418"/>
      <c r="N70" s="418"/>
      <c r="O70" s="418"/>
      <c r="P70" s="418"/>
      <c r="Q70" s="418"/>
      <c r="R70" s="418"/>
      <c r="S70" s="418"/>
      <c r="T70" s="418"/>
      <c r="U70" s="418"/>
      <c r="V70" s="418"/>
      <c r="W70" s="418"/>
      <c r="X70" s="418"/>
      <c r="Y70" s="418"/>
      <c r="Z70" s="418"/>
    </row>
    <row r="71" spans="1:26">
      <c r="A71" s="423" t="str">
        <f t="shared" si="6"/>
        <v>Ейч Ар Кепитъл АД</v>
      </c>
      <c r="B71" s="423" t="str">
        <f t="shared" si="7"/>
        <v>204654533</v>
      </c>
      <c r="C71" s="424" t="str">
        <f t="shared" si="8"/>
        <v>31.12.2025</v>
      </c>
      <c r="D71" s="418" t="s">
        <v>287</v>
      </c>
      <c r="E71" s="418">
        <v>1</v>
      </c>
      <c r="F71" s="418" t="s">
        <v>194</v>
      </c>
      <c r="G71" s="418" t="s">
        <v>950</v>
      </c>
      <c r="H71" s="425">
        <f>'1-Баланс'!C94</f>
        <v>61</v>
      </c>
      <c r="I71" s="418"/>
      <c r="J71" s="418"/>
      <c r="K71" s="418"/>
      <c r="L71" s="418"/>
      <c r="M71" s="418"/>
      <c r="N71" s="418"/>
      <c r="O71" s="418"/>
      <c r="P71" s="418"/>
      <c r="Q71" s="418"/>
      <c r="R71" s="418"/>
      <c r="S71" s="418"/>
      <c r="T71" s="418"/>
      <c r="U71" s="418"/>
      <c r="V71" s="418"/>
      <c r="W71" s="418"/>
      <c r="X71" s="418"/>
      <c r="Y71" s="418"/>
      <c r="Z71" s="418"/>
    </row>
    <row r="72" spans="1:26">
      <c r="A72" s="423" t="str">
        <f t="shared" si="6"/>
        <v>Ейч Ар Кепитъл АД</v>
      </c>
      <c r="B72" s="423" t="str">
        <f t="shared" si="7"/>
        <v>204654533</v>
      </c>
      <c r="C72" s="424" t="str">
        <f t="shared" si="8"/>
        <v>31.12.2025</v>
      </c>
      <c r="D72" s="418" t="s">
        <v>289</v>
      </c>
      <c r="E72" s="418">
        <v>1</v>
      </c>
      <c r="F72" s="418" t="s">
        <v>288</v>
      </c>
      <c r="G72" s="418" t="s">
        <v>950</v>
      </c>
      <c r="H72" s="425">
        <f>'1-Баланс'!C95</f>
        <v>30420</v>
      </c>
      <c r="I72" s="418"/>
      <c r="J72" s="418"/>
      <c r="K72" s="418"/>
      <c r="L72" s="418"/>
      <c r="M72" s="418"/>
      <c r="N72" s="418"/>
      <c r="O72" s="418"/>
      <c r="P72" s="418"/>
      <c r="Q72" s="418"/>
      <c r="R72" s="418"/>
      <c r="S72" s="418"/>
      <c r="T72" s="418"/>
      <c r="U72" s="418"/>
      <c r="V72" s="418"/>
      <c r="W72" s="418"/>
      <c r="X72" s="418"/>
      <c r="Y72" s="418"/>
      <c r="Z72" s="418"/>
    </row>
    <row r="73" spans="1:26">
      <c r="A73" s="423" t="str">
        <f t="shared" si="6"/>
        <v>Ейч Ар Кепитъл АД</v>
      </c>
      <c r="B73" s="423" t="str">
        <f t="shared" si="7"/>
        <v>204654533</v>
      </c>
      <c r="C73" s="424" t="str">
        <f t="shared" si="8"/>
        <v>31.12.2025</v>
      </c>
      <c r="D73" s="418" t="s">
        <v>42</v>
      </c>
      <c r="E73" s="418">
        <v>1</v>
      </c>
      <c r="F73" s="418" t="s">
        <v>41</v>
      </c>
      <c r="G73" s="418" t="s">
        <v>951</v>
      </c>
      <c r="H73" s="425">
        <f>'1-Баланс'!G12</f>
        <v>9113</v>
      </c>
      <c r="I73" s="418"/>
      <c r="J73" s="418"/>
      <c r="K73" s="418"/>
      <c r="L73" s="418"/>
      <c r="M73" s="418"/>
      <c r="N73" s="418"/>
      <c r="O73" s="418"/>
      <c r="P73" s="418"/>
      <c r="Q73" s="418"/>
      <c r="R73" s="418"/>
      <c r="S73" s="418"/>
      <c r="T73" s="418"/>
      <c r="U73" s="418"/>
      <c r="V73" s="418"/>
      <c r="W73" s="418"/>
      <c r="X73" s="418"/>
      <c r="Y73" s="418"/>
      <c r="Z73" s="418"/>
    </row>
    <row r="74" spans="1:26">
      <c r="A74" s="423" t="str">
        <f t="shared" si="6"/>
        <v>Ейч Ар Кепитъл АД</v>
      </c>
      <c r="B74" s="423" t="str">
        <f t="shared" si="7"/>
        <v>204654533</v>
      </c>
      <c r="C74" s="424" t="str">
        <f t="shared" si="8"/>
        <v>31.12.2025</v>
      </c>
      <c r="D74" s="418" t="s">
        <v>46</v>
      </c>
      <c r="E74" s="418">
        <v>1</v>
      </c>
      <c r="F74" s="418" t="s">
        <v>45</v>
      </c>
      <c r="G74" s="418" t="s">
        <v>951</v>
      </c>
      <c r="H74" s="425">
        <f>'1-Баланс'!G13</f>
        <v>9113</v>
      </c>
      <c r="I74" s="418"/>
      <c r="J74" s="418"/>
      <c r="K74" s="418"/>
      <c r="L74" s="418"/>
      <c r="M74" s="418"/>
      <c r="N74" s="418"/>
      <c r="O74" s="418"/>
      <c r="P74" s="418"/>
      <c r="Q74" s="418"/>
      <c r="R74" s="418"/>
      <c r="S74" s="418"/>
      <c r="T74" s="418"/>
      <c r="U74" s="418"/>
      <c r="V74" s="418"/>
      <c r="W74" s="418"/>
      <c r="X74" s="418"/>
      <c r="Y74" s="418"/>
      <c r="Z74" s="418"/>
    </row>
    <row r="75" spans="1:26">
      <c r="A75" s="423" t="str">
        <f t="shared" si="6"/>
        <v>Ейч Ар Кепитъл АД</v>
      </c>
      <c r="B75" s="423" t="str">
        <f t="shared" si="7"/>
        <v>204654533</v>
      </c>
      <c r="C75" s="424" t="str">
        <f t="shared" si="8"/>
        <v>31.12.2025</v>
      </c>
      <c r="D75" s="418" t="s">
        <v>50</v>
      </c>
      <c r="E75" s="418">
        <v>1</v>
      </c>
      <c r="F75" s="418" t="s">
        <v>49</v>
      </c>
      <c r="G75" s="418" t="s">
        <v>951</v>
      </c>
      <c r="H75" s="425">
        <f>'1-Баланс'!G14</f>
        <v>0</v>
      </c>
      <c r="I75" s="418"/>
      <c r="J75" s="418"/>
      <c r="K75" s="418"/>
      <c r="L75" s="418"/>
      <c r="M75" s="418"/>
      <c r="N75" s="418"/>
      <c r="O75" s="418"/>
      <c r="P75" s="418"/>
      <c r="Q75" s="418"/>
      <c r="R75" s="418"/>
      <c r="S75" s="418"/>
      <c r="T75" s="418"/>
      <c r="U75" s="418"/>
      <c r="V75" s="418"/>
      <c r="W75" s="418"/>
      <c r="X75" s="418"/>
      <c r="Y75" s="418"/>
      <c r="Z75" s="418"/>
    </row>
    <row r="76" spans="1:26">
      <c r="A76" s="423" t="str">
        <f t="shared" si="6"/>
        <v>Ейч Ар Кепитъл АД</v>
      </c>
      <c r="B76" s="423" t="str">
        <f t="shared" si="7"/>
        <v>204654533</v>
      </c>
      <c r="C76" s="424" t="str">
        <f t="shared" si="8"/>
        <v>31.12.2025</v>
      </c>
      <c r="D76" s="418" t="s">
        <v>54</v>
      </c>
      <c r="E76" s="418">
        <v>1</v>
      </c>
      <c r="F76" s="418" t="s">
        <v>53</v>
      </c>
      <c r="G76" s="418" t="s">
        <v>951</v>
      </c>
      <c r="H76" s="425">
        <f>'1-Баланс'!G15</f>
        <v>0</v>
      </c>
      <c r="I76" s="418"/>
      <c r="J76" s="418"/>
      <c r="K76" s="418"/>
      <c r="L76" s="418"/>
      <c r="M76" s="418"/>
      <c r="N76" s="418"/>
      <c r="O76" s="418"/>
      <c r="P76" s="418"/>
      <c r="Q76" s="418"/>
      <c r="R76" s="418"/>
      <c r="S76" s="418"/>
      <c r="T76" s="418"/>
      <c r="U76" s="418"/>
      <c r="V76" s="418"/>
      <c r="W76" s="418"/>
      <c r="X76" s="418"/>
      <c r="Y76" s="418"/>
      <c r="Z76" s="418"/>
    </row>
    <row r="77" spans="1:26">
      <c r="A77" s="423" t="str">
        <f t="shared" si="6"/>
        <v>Ейч Ар Кепитъл АД</v>
      </c>
      <c r="B77" s="423" t="str">
        <f t="shared" si="7"/>
        <v>204654533</v>
      </c>
      <c r="C77" s="424" t="str">
        <f t="shared" si="8"/>
        <v>31.12.2025</v>
      </c>
      <c r="D77" s="418" t="s">
        <v>58</v>
      </c>
      <c r="E77" s="418">
        <v>1</v>
      </c>
      <c r="F77" s="418" t="s">
        <v>57</v>
      </c>
      <c r="G77" s="418" t="s">
        <v>951</v>
      </c>
      <c r="H77" s="425">
        <f>'1-Баланс'!G16</f>
        <v>0</v>
      </c>
      <c r="I77" s="418"/>
      <c r="J77" s="418"/>
      <c r="K77" s="418"/>
      <c r="L77" s="418"/>
      <c r="M77" s="418"/>
      <c r="N77" s="418"/>
      <c r="O77" s="418"/>
      <c r="P77" s="418"/>
      <c r="Q77" s="418"/>
      <c r="R77" s="418"/>
      <c r="S77" s="418"/>
      <c r="T77" s="418"/>
      <c r="U77" s="418"/>
      <c r="V77" s="418"/>
      <c r="W77" s="418"/>
      <c r="X77" s="418"/>
      <c r="Y77" s="418"/>
      <c r="Z77" s="418"/>
    </row>
    <row r="78" spans="1:26">
      <c r="A78" s="423" t="str">
        <f t="shared" si="6"/>
        <v>Ейч Ар Кепитъл АД</v>
      </c>
      <c r="B78" s="423" t="str">
        <f t="shared" si="7"/>
        <v>204654533</v>
      </c>
      <c r="C78" s="424" t="str">
        <f t="shared" si="8"/>
        <v>31.12.2025</v>
      </c>
      <c r="D78" s="418" t="s">
        <v>62</v>
      </c>
      <c r="E78" s="418">
        <v>1</v>
      </c>
      <c r="F78" s="418" t="s">
        <v>61</v>
      </c>
      <c r="G78" s="418" t="s">
        <v>951</v>
      </c>
      <c r="H78" s="425">
        <f>'1-Баланс'!G17</f>
        <v>0</v>
      </c>
      <c r="I78" s="418"/>
      <c r="J78" s="418"/>
      <c r="K78" s="418"/>
      <c r="L78" s="418"/>
      <c r="M78" s="418"/>
      <c r="N78" s="418"/>
      <c r="O78" s="418"/>
      <c r="P78" s="418"/>
      <c r="Q78" s="418"/>
      <c r="R78" s="418"/>
      <c r="S78" s="418"/>
      <c r="T78" s="418"/>
      <c r="U78" s="418"/>
      <c r="V78" s="418"/>
      <c r="W78" s="418"/>
      <c r="X78" s="418"/>
      <c r="Y78" s="418"/>
      <c r="Z78" s="418"/>
    </row>
    <row r="79" spans="1:26">
      <c r="A79" s="423" t="str">
        <f t="shared" si="6"/>
        <v>Ейч Ар Кепитъл АД</v>
      </c>
      <c r="B79" s="423" t="str">
        <f t="shared" si="7"/>
        <v>204654533</v>
      </c>
      <c r="C79" s="424" t="str">
        <f t="shared" si="8"/>
        <v>31.12.2025</v>
      </c>
      <c r="D79" s="418" t="s">
        <v>66</v>
      </c>
      <c r="E79" s="418">
        <v>1</v>
      </c>
      <c r="F79" s="418" t="s">
        <v>38</v>
      </c>
      <c r="G79" s="418" t="s">
        <v>951</v>
      </c>
      <c r="H79" s="425">
        <f>'1-Баланс'!G18</f>
        <v>9113</v>
      </c>
      <c r="I79" s="418"/>
      <c r="J79" s="418"/>
      <c r="K79" s="418"/>
      <c r="L79" s="418"/>
      <c r="M79" s="418"/>
      <c r="N79" s="418"/>
      <c r="O79" s="418"/>
      <c r="P79" s="418"/>
      <c r="Q79" s="418"/>
      <c r="R79" s="418"/>
      <c r="S79" s="418"/>
      <c r="T79" s="418"/>
      <c r="U79" s="418"/>
      <c r="V79" s="418"/>
      <c r="W79" s="418"/>
      <c r="X79" s="418"/>
      <c r="Y79" s="418"/>
      <c r="Z79" s="418"/>
    </row>
    <row r="80" spans="1:26">
      <c r="A80" s="423" t="str">
        <f t="shared" si="6"/>
        <v>Ейч Ар Кепитъл АД</v>
      </c>
      <c r="B80" s="423" t="str">
        <f t="shared" si="7"/>
        <v>204654533</v>
      </c>
      <c r="C80" s="424" t="str">
        <f t="shared" si="8"/>
        <v>31.12.2025</v>
      </c>
      <c r="D80" s="418" t="s">
        <v>73</v>
      </c>
      <c r="E80" s="418">
        <v>1</v>
      </c>
      <c r="F80" s="418" t="s">
        <v>72</v>
      </c>
      <c r="G80" s="418" t="s">
        <v>951</v>
      </c>
      <c r="H80" s="425">
        <f>'1-Баланс'!G20</f>
        <v>2143</v>
      </c>
      <c r="I80" s="418"/>
      <c r="J80" s="418"/>
      <c r="K80" s="418"/>
      <c r="L80" s="418"/>
      <c r="M80" s="418"/>
      <c r="N80" s="418"/>
      <c r="O80" s="418"/>
      <c r="P80" s="418"/>
      <c r="Q80" s="418"/>
      <c r="R80" s="418"/>
      <c r="S80" s="418"/>
      <c r="T80" s="418"/>
      <c r="U80" s="418"/>
      <c r="V80" s="418"/>
      <c r="W80" s="418"/>
      <c r="X80" s="418"/>
      <c r="Y80" s="418"/>
      <c r="Z80" s="418"/>
    </row>
    <row r="81" spans="1:26">
      <c r="A81" s="423" t="str">
        <f t="shared" si="6"/>
        <v>Ейч Ар Кепитъл АД</v>
      </c>
      <c r="B81" s="423" t="str">
        <f t="shared" si="7"/>
        <v>204654533</v>
      </c>
      <c r="C81" s="424" t="str">
        <f t="shared" si="8"/>
        <v>31.12.2025</v>
      </c>
      <c r="D81" s="418" t="s">
        <v>77</v>
      </c>
      <c r="E81" s="418">
        <v>1</v>
      </c>
      <c r="F81" s="418" t="s">
        <v>76</v>
      </c>
      <c r="G81" s="418" t="s">
        <v>951</v>
      </c>
      <c r="H81" s="425">
        <f>'1-Баланс'!G21</f>
        <v>0</v>
      </c>
      <c r="I81" s="418"/>
      <c r="J81" s="418"/>
      <c r="K81" s="418"/>
      <c r="L81" s="418"/>
      <c r="M81" s="418"/>
      <c r="N81" s="418"/>
      <c r="O81" s="418"/>
      <c r="P81" s="418"/>
      <c r="Q81" s="418"/>
      <c r="R81" s="418"/>
      <c r="S81" s="418"/>
      <c r="T81" s="418"/>
      <c r="U81" s="418"/>
      <c r="V81" s="418"/>
      <c r="W81" s="418"/>
      <c r="X81" s="418"/>
      <c r="Y81" s="418"/>
      <c r="Z81" s="418"/>
    </row>
    <row r="82" spans="1:26">
      <c r="A82" s="423" t="str">
        <f t="shared" si="6"/>
        <v>Ейч Ар Кепитъл АД</v>
      </c>
      <c r="B82" s="423" t="str">
        <f t="shared" si="7"/>
        <v>204654533</v>
      </c>
      <c r="C82" s="424" t="str">
        <f t="shared" si="8"/>
        <v>31.12.2025</v>
      </c>
      <c r="D82" s="418" t="s">
        <v>81</v>
      </c>
      <c r="E82" s="418">
        <v>1</v>
      </c>
      <c r="F82" s="418" t="s">
        <v>80</v>
      </c>
      <c r="G82" s="418" t="s">
        <v>951</v>
      </c>
      <c r="H82" s="425">
        <f>'1-Баланс'!G22</f>
        <v>911</v>
      </c>
      <c r="I82" s="418"/>
      <c r="J82" s="418"/>
      <c r="K82" s="418"/>
      <c r="L82" s="418"/>
      <c r="M82" s="418"/>
      <c r="N82" s="418"/>
      <c r="O82" s="418"/>
      <c r="P82" s="418"/>
      <c r="Q82" s="418"/>
      <c r="R82" s="418"/>
      <c r="S82" s="418"/>
      <c r="T82" s="418"/>
      <c r="U82" s="418"/>
      <c r="V82" s="418"/>
      <c r="W82" s="418"/>
      <c r="X82" s="418"/>
      <c r="Y82" s="418"/>
      <c r="Z82" s="418"/>
    </row>
    <row r="83" spans="1:26">
      <c r="A83" s="423" t="str">
        <f t="shared" si="6"/>
        <v>Ейч Ар Кепитъл АД</v>
      </c>
      <c r="B83" s="423" t="str">
        <f t="shared" si="7"/>
        <v>204654533</v>
      </c>
      <c r="C83" s="424" t="str">
        <f t="shared" si="8"/>
        <v>31.12.2025</v>
      </c>
      <c r="D83" s="418" t="s">
        <v>84</v>
      </c>
      <c r="E83" s="418">
        <v>1</v>
      </c>
      <c r="F83" s="418" t="s">
        <v>83</v>
      </c>
      <c r="G83" s="418" t="s">
        <v>951</v>
      </c>
      <c r="H83" s="425">
        <f>'1-Баланс'!G23</f>
        <v>911</v>
      </c>
      <c r="I83" s="418"/>
      <c r="J83" s="418"/>
      <c r="K83" s="418"/>
      <c r="L83" s="418"/>
      <c r="M83" s="418"/>
      <c r="N83" s="418"/>
      <c r="O83" s="418"/>
      <c r="P83" s="418"/>
      <c r="Q83" s="418"/>
      <c r="R83" s="418"/>
      <c r="S83" s="418"/>
      <c r="T83" s="418"/>
      <c r="U83" s="418"/>
      <c r="V83" s="418"/>
      <c r="W83" s="418"/>
      <c r="X83" s="418"/>
      <c r="Y83" s="418"/>
      <c r="Z83" s="418"/>
    </row>
    <row r="84" spans="1:26">
      <c r="A84" s="423" t="str">
        <f t="shared" si="6"/>
        <v>Ейч Ар Кепитъл АД</v>
      </c>
      <c r="B84" s="423" t="str">
        <f t="shared" si="7"/>
        <v>204654533</v>
      </c>
      <c r="C84" s="424" t="str">
        <f t="shared" si="8"/>
        <v>31.12.2025</v>
      </c>
      <c r="D84" s="418" t="s">
        <v>88</v>
      </c>
      <c r="E84" s="418">
        <v>1</v>
      </c>
      <c r="F84" s="418" t="s">
        <v>87</v>
      </c>
      <c r="G84" s="418" t="s">
        <v>951</v>
      </c>
      <c r="H84" s="425">
        <f>'1-Баланс'!G24</f>
        <v>0</v>
      </c>
      <c r="I84" s="418"/>
      <c r="J84" s="418"/>
      <c r="K84" s="418"/>
      <c r="L84" s="418"/>
      <c r="M84" s="418"/>
      <c r="N84" s="418"/>
      <c r="O84" s="418"/>
      <c r="P84" s="418"/>
      <c r="Q84" s="418"/>
      <c r="R84" s="418"/>
      <c r="S84" s="418"/>
      <c r="T84" s="418"/>
      <c r="U84" s="418"/>
      <c r="V84" s="418"/>
      <c r="W84" s="418"/>
      <c r="X84" s="418"/>
      <c r="Y84" s="418"/>
      <c r="Z84" s="418"/>
    </row>
    <row r="85" spans="1:26">
      <c r="A85" s="423" t="str">
        <f t="shared" si="6"/>
        <v>Ейч Ар Кепитъл АД</v>
      </c>
      <c r="B85" s="423" t="str">
        <f t="shared" si="7"/>
        <v>204654533</v>
      </c>
      <c r="C85" s="424" t="str">
        <f t="shared" si="8"/>
        <v>31.12.2025</v>
      </c>
      <c r="D85" s="418" t="s">
        <v>92</v>
      </c>
      <c r="E85" s="418">
        <v>1</v>
      </c>
      <c r="F85" s="418" t="s">
        <v>91</v>
      </c>
      <c r="G85" s="418" t="s">
        <v>951</v>
      </c>
      <c r="H85" s="425">
        <f>'1-Баланс'!G25</f>
        <v>0</v>
      </c>
      <c r="I85" s="418"/>
      <c r="J85" s="418"/>
      <c r="K85" s="418"/>
      <c r="L85" s="418"/>
      <c r="M85" s="418"/>
      <c r="N85" s="418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</row>
    <row r="86" spans="1:26">
      <c r="A86" s="423" t="str">
        <f t="shared" si="6"/>
        <v>Ейч Ар Кепитъл АД</v>
      </c>
      <c r="B86" s="423" t="str">
        <f t="shared" si="7"/>
        <v>204654533</v>
      </c>
      <c r="C86" s="424" t="str">
        <f t="shared" si="8"/>
        <v>31.12.2025</v>
      </c>
      <c r="D86" s="418" t="s">
        <v>96</v>
      </c>
      <c r="E86" s="418">
        <v>1</v>
      </c>
      <c r="F86" s="418" t="s">
        <v>69</v>
      </c>
      <c r="G86" s="418" t="s">
        <v>951</v>
      </c>
      <c r="H86" s="425">
        <f>'1-Баланс'!G26</f>
        <v>3054</v>
      </c>
      <c r="I86" s="418"/>
      <c r="J86" s="418"/>
      <c r="K86" s="418"/>
      <c r="L86" s="418"/>
      <c r="M86" s="418"/>
      <c r="N86" s="418"/>
      <c r="O86" s="418"/>
      <c r="P86" s="418"/>
      <c r="Q86" s="418"/>
      <c r="R86" s="418"/>
      <c r="S86" s="418"/>
      <c r="T86" s="418"/>
      <c r="U86" s="418"/>
      <c r="V86" s="418"/>
      <c r="W86" s="418"/>
      <c r="X86" s="418"/>
      <c r="Y86" s="418"/>
      <c r="Z86" s="418"/>
    </row>
    <row r="87" spans="1:26">
      <c r="A87" s="423" t="str">
        <f t="shared" si="6"/>
        <v>Ейч Ар Кепитъл АД</v>
      </c>
      <c r="B87" s="423" t="str">
        <f t="shared" si="7"/>
        <v>204654533</v>
      </c>
      <c r="C87" s="424" t="str">
        <f t="shared" si="8"/>
        <v>31.12.2025</v>
      </c>
      <c r="D87" s="418" t="s">
        <v>103</v>
      </c>
      <c r="E87" s="418">
        <v>1</v>
      </c>
      <c r="F87" s="418" t="s">
        <v>102</v>
      </c>
      <c r="G87" s="418" t="s">
        <v>951</v>
      </c>
      <c r="H87" s="425">
        <f>'1-Баланс'!G28</f>
        <v>10536</v>
      </c>
      <c r="I87" s="418"/>
      <c r="J87" s="418"/>
      <c r="K87" s="418"/>
      <c r="L87" s="418"/>
      <c r="M87" s="418"/>
      <c r="N87" s="418"/>
      <c r="O87" s="418"/>
      <c r="P87" s="418"/>
      <c r="Q87" s="418"/>
      <c r="R87" s="418"/>
      <c r="S87" s="418"/>
      <c r="T87" s="418"/>
      <c r="U87" s="418"/>
      <c r="V87" s="418"/>
      <c r="W87" s="418"/>
      <c r="X87" s="418"/>
      <c r="Y87" s="418"/>
      <c r="Z87" s="418"/>
    </row>
    <row r="88" spans="1:26">
      <c r="A88" s="423" t="str">
        <f t="shared" si="6"/>
        <v>Ейч Ар Кепитъл АД</v>
      </c>
      <c r="B88" s="423" t="str">
        <f t="shared" si="7"/>
        <v>204654533</v>
      </c>
      <c r="C88" s="424" t="str">
        <f t="shared" si="8"/>
        <v>31.12.2025</v>
      </c>
      <c r="D88" s="418" t="s">
        <v>105</v>
      </c>
      <c r="E88" s="418">
        <v>1</v>
      </c>
      <c r="F88" s="418" t="s">
        <v>104</v>
      </c>
      <c r="G88" s="418" t="s">
        <v>951</v>
      </c>
      <c r="H88" s="425">
        <f>'1-Баланс'!G29</f>
        <v>10536</v>
      </c>
      <c r="I88" s="418"/>
      <c r="J88" s="418"/>
      <c r="K88" s="418"/>
      <c r="L88" s="418"/>
      <c r="M88" s="418"/>
      <c r="N88" s="418"/>
      <c r="O88" s="418"/>
      <c r="P88" s="418"/>
      <c r="Q88" s="418"/>
      <c r="R88" s="418"/>
      <c r="S88" s="418"/>
      <c r="T88" s="418"/>
      <c r="U88" s="418"/>
      <c r="V88" s="418"/>
      <c r="W88" s="418"/>
      <c r="X88" s="418"/>
      <c r="Y88" s="418"/>
      <c r="Z88" s="418"/>
    </row>
    <row r="89" spans="1:26">
      <c r="A89" s="423" t="str">
        <f t="shared" si="6"/>
        <v>Ейч Ар Кепитъл АД</v>
      </c>
      <c r="B89" s="423" t="str">
        <f t="shared" si="7"/>
        <v>204654533</v>
      </c>
      <c r="C89" s="424" t="str">
        <f t="shared" si="8"/>
        <v>31.12.2025</v>
      </c>
      <c r="D89" s="418" t="s">
        <v>108</v>
      </c>
      <c r="E89" s="418">
        <v>1</v>
      </c>
      <c r="F89" s="418" t="s">
        <v>107</v>
      </c>
      <c r="G89" s="418" t="s">
        <v>951</v>
      </c>
      <c r="H89" s="425">
        <f>'1-Баланс'!G30</f>
        <v>0</v>
      </c>
      <c r="I89" s="418"/>
      <c r="J89" s="418"/>
      <c r="K89" s="418"/>
      <c r="L89" s="418"/>
      <c r="M89" s="418"/>
      <c r="N89" s="418"/>
      <c r="O89" s="418"/>
      <c r="P89" s="418"/>
      <c r="Q89" s="418"/>
      <c r="R89" s="418"/>
      <c r="S89" s="418"/>
      <c r="T89" s="418"/>
      <c r="U89" s="418"/>
      <c r="V89" s="418"/>
      <c r="W89" s="418"/>
      <c r="X89" s="418"/>
      <c r="Y89" s="418"/>
      <c r="Z89" s="418"/>
    </row>
    <row r="90" spans="1:26">
      <c r="A90" s="423" t="str">
        <f t="shared" si="6"/>
        <v>Ейч Ар Кепитъл АД</v>
      </c>
      <c r="B90" s="423" t="str">
        <f t="shared" si="7"/>
        <v>204654533</v>
      </c>
      <c r="C90" s="424" t="str">
        <f t="shared" si="8"/>
        <v>31.12.2025</v>
      </c>
      <c r="D90" s="418" t="s">
        <v>112</v>
      </c>
      <c r="E90" s="418">
        <v>1</v>
      </c>
      <c r="F90" s="418" t="s">
        <v>111</v>
      </c>
      <c r="G90" s="418" t="s">
        <v>951</v>
      </c>
      <c r="H90" s="425">
        <f>'1-Баланс'!G31</f>
        <v>0</v>
      </c>
      <c r="I90" s="418"/>
      <c r="J90" s="418"/>
      <c r="K90" s="418"/>
      <c r="L90" s="418"/>
      <c r="M90" s="418"/>
      <c r="N90" s="418"/>
      <c r="O90" s="418"/>
      <c r="P90" s="418"/>
      <c r="Q90" s="418"/>
      <c r="R90" s="418"/>
      <c r="S90" s="418"/>
      <c r="T90" s="418"/>
      <c r="U90" s="418"/>
      <c r="V90" s="418"/>
      <c r="W90" s="418"/>
      <c r="X90" s="418"/>
      <c r="Y90" s="418"/>
      <c r="Z90" s="418"/>
    </row>
    <row r="91" spans="1:26">
      <c r="A91" s="423" t="str">
        <f t="shared" si="6"/>
        <v>Ейч Ар Кепитъл АД</v>
      </c>
      <c r="B91" s="423" t="str">
        <f t="shared" si="7"/>
        <v>204654533</v>
      </c>
      <c r="C91" s="424" t="str">
        <f t="shared" si="8"/>
        <v>31.12.2025</v>
      </c>
      <c r="D91" s="418" t="s">
        <v>116</v>
      </c>
      <c r="E91" s="418">
        <v>1</v>
      </c>
      <c r="F91" s="418" t="s">
        <v>115</v>
      </c>
      <c r="G91" s="418" t="s">
        <v>951</v>
      </c>
      <c r="H91" s="425">
        <f>'1-Баланс'!G32</f>
        <v>4311</v>
      </c>
      <c r="I91" s="418"/>
      <c r="J91" s="418"/>
      <c r="K91" s="418"/>
      <c r="L91" s="418"/>
      <c r="M91" s="418"/>
      <c r="N91" s="418"/>
      <c r="O91" s="418"/>
      <c r="P91" s="418"/>
      <c r="Q91" s="418"/>
      <c r="R91" s="418"/>
      <c r="S91" s="418"/>
      <c r="T91" s="418"/>
      <c r="U91" s="418"/>
      <c r="V91" s="418"/>
      <c r="W91" s="418"/>
      <c r="X91" s="418"/>
      <c r="Y91" s="418"/>
      <c r="Z91" s="418"/>
    </row>
    <row r="92" spans="1:26">
      <c r="A92" s="423" t="str">
        <f t="shared" si="6"/>
        <v>Ейч Ар Кепитъл АД</v>
      </c>
      <c r="B92" s="423" t="str">
        <f t="shared" si="7"/>
        <v>204654533</v>
      </c>
      <c r="C92" s="424" t="str">
        <f t="shared" si="8"/>
        <v>31.12.2025</v>
      </c>
      <c r="D92" s="418" t="s">
        <v>120</v>
      </c>
      <c r="E92" s="418">
        <v>1</v>
      </c>
      <c r="F92" s="418" t="s">
        <v>119</v>
      </c>
      <c r="G92" s="418" t="s">
        <v>951</v>
      </c>
      <c r="H92" s="425">
        <f>'1-Баланс'!G33</f>
        <v>0</v>
      </c>
      <c r="I92" s="418"/>
      <c r="J92" s="418"/>
      <c r="K92" s="418"/>
      <c r="L92" s="418"/>
      <c r="M92" s="418"/>
      <c r="N92" s="418"/>
      <c r="O92" s="418"/>
      <c r="P92" s="418"/>
      <c r="Q92" s="418"/>
      <c r="R92" s="418"/>
      <c r="S92" s="418"/>
      <c r="T92" s="418"/>
      <c r="U92" s="418"/>
      <c r="V92" s="418"/>
      <c r="W92" s="418"/>
      <c r="X92" s="418"/>
      <c r="Y92" s="418"/>
      <c r="Z92" s="418"/>
    </row>
    <row r="93" spans="1:26">
      <c r="A93" s="423" t="str">
        <f t="shared" si="6"/>
        <v>Ейч Ар Кепитъл АД</v>
      </c>
      <c r="B93" s="423" t="str">
        <f t="shared" si="7"/>
        <v>204654533</v>
      </c>
      <c r="C93" s="424" t="str">
        <f t="shared" si="8"/>
        <v>31.12.2025</v>
      </c>
      <c r="D93" s="418" t="s">
        <v>123</v>
      </c>
      <c r="E93" s="418">
        <v>1</v>
      </c>
      <c r="F93" s="418" t="s">
        <v>99</v>
      </c>
      <c r="G93" s="418" t="s">
        <v>951</v>
      </c>
      <c r="H93" s="425">
        <f>'1-Баланс'!G34</f>
        <v>14847</v>
      </c>
      <c r="I93" s="418"/>
      <c r="J93" s="418"/>
      <c r="K93" s="418"/>
      <c r="L93" s="418"/>
      <c r="M93" s="418"/>
      <c r="N93" s="418"/>
      <c r="O93" s="418"/>
      <c r="P93" s="418"/>
      <c r="Q93" s="418"/>
      <c r="R93" s="418"/>
      <c r="S93" s="418"/>
      <c r="T93" s="418"/>
      <c r="U93" s="418"/>
      <c r="V93" s="418"/>
      <c r="W93" s="418"/>
      <c r="X93" s="418"/>
      <c r="Y93" s="418"/>
      <c r="Z93" s="418"/>
    </row>
    <row r="94" spans="1:26">
      <c r="A94" s="423" t="str">
        <f t="shared" si="6"/>
        <v>Ейч Ар Кепитъл АД</v>
      </c>
      <c r="B94" s="423" t="str">
        <f t="shared" si="7"/>
        <v>204654533</v>
      </c>
      <c r="C94" s="424" t="str">
        <f t="shared" si="8"/>
        <v>31.12.2025</v>
      </c>
      <c r="D94" s="418" t="s">
        <v>131</v>
      </c>
      <c r="E94" s="418">
        <v>1</v>
      </c>
      <c r="F94" s="418" t="s">
        <v>36</v>
      </c>
      <c r="G94" s="418" t="s">
        <v>951</v>
      </c>
      <c r="H94" s="425">
        <f>'1-Баланс'!G37</f>
        <v>27014</v>
      </c>
      <c r="I94" s="418"/>
      <c r="J94" s="418"/>
      <c r="K94" s="418"/>
      <c r="L94" s="418"/>
      <c r="M94" s="418"/>
      <c r="N94" s="418"/>
      <c r="O94" s="418"/>
      <c r="P94" s="418"/>
      <c r="Q94" s="418"/>
      <c r="R94" s="418"/>
      <c r="S94" s="418"/>
      <c r="T94" s="418"/>
      <c r="U94" s="418"/>
      <c r="V94" s="418"/>
      <c r="W94" s="418"/>
      <c r="X94" s="418"/>
      <c r="Y94" s="418"/>
      <c r="Z94" s="418"/>
    </row>
    <row r="95" spans="1:26">
      <c r="A95" s="423" t="str">
        <f t="shared" si="6"/>
        <v>Ейч Ар Кепитъл АД</v>
      </c>
      <c r="B95" s="423" t="str">
        <f t="shared" si="7"/>
        <v>204654533</v>
      </c>
      <c r="C95" s="424" t="str">
        <f t="shared" si="8"/>
        <v>31.12.2025</v>
      </c>
      <c r="D95" s="418" t="s">
        <v>139</v>
      </c>
      <c r="E95" s="418">
        <v>1</v>
      </c>
      <c r="F95" s="418" t="s">
        <v>138</v>
      </c>
      <c r="G95" s="418" t="s">
        <v>951</v>
      </c>
      <c r="H95" s="425">
        <f>'1-Баланс'!G40</f>
        <v>0</v>
      </c>
      <c r="I95" s="418"/>
      <c r="J95" s="418"/>
      <c r="K95" s="418"/>
      <c r="L95" s="418"/>
      <c r="M95" s="418"/>
      <c r="N95" s="418"/>
      <c r="O95" s="418"/>
      <c r="P95" s="418"/>
      <c r="Q95" s="418"/>
      <c r="R95" s="418"/>
      <c r="S95" s="418"/>
      <c r="T95" s="418"/>
      <c r="U95" s="418"/>
      <c r="V95" s="418"/>
      <c r="W95" s="418"/>
      <c r="X95" s="418"/>
      <c r="Y95" s="418"/>
      <c r="Z95" s="418"/>
    </row>
    <row r="96" spans="1:26">
      <c r="A96" s="423" t="str">
        <f t="shared" si="6"/>
        <v>Ейч Ар Кепитъл АД</v>
      </c>
      <c r="B96" s="423" t="str">
        <f t="shared" si="7"/>
        <v>204654533</v>
      </c>
      <c r="C96" s="424" t="str">
        <f t="shared" si="8"/>
        <v>31.12.2025</v>
      </c>
      <c r="D96" s="418" t="s">
        <v>151</v>
      </c>
      <c r="E96" s="418">
        <v>1</v>
      </c>
      <c r="F96" s="418" t="s">
        <v>150</v>
      </c>
      <c r="G96" s="418" t="s">
        <v>951</v>
      </c>
      <c r="H96" s="425">
        <f>'1-Баланс'!G44</f>
        <v>1000</v>
      </c>
      <c r="I96" s="418"/>
      <c r="J96" s="418"/>
      <c r="K96" s="418"/>
      <c r="L96" s="418"/>
      <c r="M96" s="418"/>
      <c r="N96" s="418"/>
      <c r="O96" s="418"/>
      <c r="P96" s="418"/>
      <c r="Q96" s="418"/>
      <c r="R96" s="418"/>
      <c r="S96" s="418"/>
      <c r="T96" s="418"/>
      <c r="U96" s="418"/>
      <c r="V96" s="418"/>
      <c r="W96" s="418"/>
      <c r="X96" s="418"/>
      <c r="Y96" s="418"/>
      <c r="Z96" s="418"/>
    </row>
    <row r="97" spans="1:26">
      <c r="A97" s="423" t="str">
        <f t="shared" si="6"/>
        <v>Ейч Ар Кепитъл АД</v>
      </c>
      <c r="B97" s="423" t="str">
        <f t="shared" si="7"/>
        <v>204654533</v>
      </c>
      <c r="C97" s="424" t="str">
        <f t="shared" si="8"/>
        <v>31.12.2025</v>
      </c>
      <c r="D97" s="418" t="s">
        <v>155</v>
      </c>
      <c r="E97" s="418">
        <v>1</v>
      </c>
      <c r="F97" s="418" t="s">
        <v>154</v>
      </c>
      <c r="G97" s="418" t="s">
        <v>951</v>
      </c>
      <c r="H97" s="425">
        <f>'1-Баланс'!G45</f>
        <v>0</v>
      </c>
      <c r="I97" s="418"/>
      <c r="J97" s="418"/>
      <c r="K97" s="418"/>
      <c r="L97" s="418"/>
      <c r="M97" s="418"/>
      <c r="N97" s="418"/>
      <c r="O97" s="418"/>
      <c r="P97" s="418"/>
      <c r="Q97" s="418"/>
      <c r="R97" s="418"/>
      <c r="S97" s="418"/>
      <c r="T97" s="418"/>
      <c r="U97" s="418"/>
      <c r="V97" s="418"/>
      <c r="W97" s="418"/>
      <c r="X97" s="418"/>
      <c r="Y97" s="418"/>
      <c r="Z97" s="418"/>
    </row>
    <row r="98" spans="1:26">
      <c r="A98" s="423" t="str">
        <f t="shared" si="6"/>
        <v>Ейч Ар Кепитъл АД</v>
      </c>
      <c r="B98" s="423" t="str">
        <f t="shared" si="7"/>
        <v>204654533</v>
      </c>
      <c r="C98" s="424" t="str">
        <f t="shared" si="8"/>
        <v>31.12.2025</v>
      </c>
      <c r="D98" s="418" t="s">
        <v>159</v>
      </c>
      <c r="E98" s="418">
        <v>1</v>
      </c>
      <c r="F98" s="418" t="s">
        <v>158</v>
      </c>
      <c r="G98" s="418" t="s">
        <v>951</v>
      </c>
      <c r="H98" s="425">
        <f>'1-Баланс'!G46</f>
        <v>0</v>
      </c>
      <c r="I98" s="418"/>
      <c r="J98" s="418"/>
      <c r="K98" s="418"/>
      <c r="L98" s="418"/>
      <c r="M98" s="418"/>
      <c r="N98" s="418"/>
      <c r="O98" s="418"/>
      <c r="P98" s="418"/>
      <c r="Q98" s="418"/>
      <c r="R98" s="418"/>
      <c r="S98" s="418"/>
      <c r="T98" s="418"/>
      <c r="U98" s="418"/>
      <c r="V98" s="418"/>
      <c r="W98" s="418"/>
      <c r="X98" s="418"/>
      <c r="Y98" s="418"/>
      <c r="Z98" s="418"/>
    </row>
    <row r="99" spans="1:26">
      <c r="A99" s="423" t="str">
        <f t="shared" ref="A99:A125" si="9">pdeName</f>
        <v>Ейч Ар Кепитъл АД</v>
      </c>
      <c r="B99" s="423" t="str">
        <f t="shared" ref="B99:B125" si="10">pdeBulstat</f>
        <v>204654533</v>
      </c>
      <c r="C99" s="424" t="str">
        <f t="shared" ref="C99:C125" si="11">endDate</f>
        <v>31.12.2025</v>
      </c>
      <c r="D99" s="418" t="s">
        <v>162</v>
      </c>
      <c r="E99" s="418">
        <v>1</v>
      </c>
      <c r="F99" s="418" t="s">
        <v>161</v>
      </c>
      <c r="G99" s="418" t="s">
        <v>951</v>
      </c>
      <c r="H99" s="425">
        <f>'1-Баланс'!G47</f>
        <v>0</v>
      </c>
      <c r="I99" s="418"/>
      <c r="J99" s="418"/>
      <c r="K99" s="418"/>
      <c r="L99" s="418"/>
      <c r="M99" s="418"/>
      <c r="N99" s="418"/>
      <c r="O99" s="418"/>
      <c r="P99" s="418"/>
      <c r="Q99" s="418"/>
      <c r="R99" s="418"/>
      <c r="S99" s="418"/>
      <c r="T99" s="418"/>
      <c r="U99" s="418"/>
      <c r="V99" s="418"/>
      <c r="W99" s="418"/>
      <c r="X99" s="418"/>
      <c r="Y99" s="418"/>
      <c r="Z99" s="418"/>
    </row>
    <row r="100" spans="1:26">
      <c r="A100" s="423" t="str">
        <f t="shared" si="9"/>
        <v>Ейч Ар Кепитъл АД</v>
      </c>
      <c r="B100" s="423" t="str">
        <f t="shared" si="10"/>
        <v>204654533</v>
      </c>
      <c r="C100" s="424" t="str">
        <f t="shared" si="11"/>
        <v>31.12.2025</v>
      </c>
      <c r="D100" s="418" t="s">
        <v>166</v>
      </c>
      <c r="E100" s="418">
        <v>1</v>
      </c>
      <c r="F100" s="418" t="s">
        <v>165</v>
      </c>
      <c r="G100" s="418" t="s">
        <v>951</v>
      </c>
      <c r="H100" s="425">
        <f>'1-Баланс'!G48</f>
        <v>0</v>
      </c>
      <c r="I100" s="418"/>
      <c r="J100" s="418"/>
      <c r="K100" s="418"/>
      <c r="L100" s="418"/>
      <c r="M100" s="418"/>
      <c r="N100" s="418"/>
      <c r="O100" s="418"/>
      <c r="P100" s="418"/>
      <c r="Q100" s="418"/>
      <c r="R100" s="418"/>
      <c r="S100" s="418"/>
      <c r="T100" s="418"/>
      <c r="U100" s="418"/>
      <c r="V100" s="418"/>
      <c r="W100" s="418"/>
      <c r="X100" s="418"/>
      <c r="Y100" s="418"/>
      <c r="Z100" s="418"/>
    </row>
    <row r="101" spans="1:26">
      <c r="A101" s="423" t="str">
        <f t="shared" si="9"/>
        <v>Ейч Ар Кепитъл АД</v>
      </c>
      <c r="B101" s="423" t="str">
        <f t="shared" si="10"/>
        <v>204654533</v>
      </c>
      <c r="C101" s="424" t="str">
        <f t="shared" si="11"/>
        <v>31.12.2025</v>
      </c>
      <c r="D101" s="418" t="s">
        <v>170</v>
      </c>
      <c r="E101" s="418">
        <v>1</v>
      </c>
      <c r="F101" s="418" t="s">
        <v>169</v>
      </c>
      <c r="G101" s="418" t="s">
        <v>951</v>
      </c>
      <c r="H101" s="425">
        <f>'1-Баланс'!G49</f>
        <v>0</v>
      </c>
      <c r="I101" s="418"/>
      <c r="J101" s="418"/>
      <c r="K101" s="418"/>
      <c r="L101" s="418"/>
      <c r="M101" s="418"/>
      <c r="N101" s="418"/>
      <c r="O101" s="418"/>
      <c r="P101" s="418"/>
      <c r="Q101" s="418"/>
      <c r="R101" s="418"/>
      <c r="S101" s="418"/>
      <c r="T101" s="418"/>
      <c r="U101" s="418"/>
      <c r="V101" s="418"/>
      <c r="W101" s="418"/>
      <c r="X101" s="418"/>
      <c r="Y101" s="418"/>
      <c r="Z101" s="418"/>
    </row>
    <row r="102" spans="1:26">
      <c r="A102" s="423" t="str">
        <f t="shared" si="9"/>
        <v>Ейч Ар Кепитъл АД</v>
      </c>
      <c r="B102" s="423" t="str">
        <f t="shared" si="10"/>
        <v>204654533</v>
      </c>
      <c r="C102" s="424" t="str">
        <f t="shared" si="11"/>
        <v>31.12.2025</v>
      </c>
      <c r="D102" s="418" t="s">
        <v>173</v>
      </c>
      <c r="E102" s="418">
        <v>1</v>
      </c>
      <c r="F102" s="418" t="s">
        <v>147</v>
      </c>
      <c r="G102" s="418" t="s">
        <v>951</v>
      </c>
      <c r="H102" s="425">
        <f>'1-Баланс'!G50</f>
        <v>1000</v>
      </c>
      <c r="I102" s="418"/>
      <c r="J102" s="418"/>
      <c r="K102" s="418"/>
      <c r="L102" s="418"/>
      <c r="M102" s="418"/>
      <c r="N102" s="418"/>
      <c r="O102" s="418"/>
      <c r="P102" s="418"/>
      <c r="Q102" s="418"/>
      <c r="R102" s="418"/>
      <c r="S102" s="418"/>
      <c r="T102" s="418"/>
      <c r="U102" s="418"/>
      <c r="V102" s="418"/>
      <c r="W102" s="418"/>
      <c r="X102" s="418"/>
      <c r="Y102" s="418"/>
      <c r="Z102" s="418"/>
    </row>
    <row r="103" spans="1:26">
      <c r="A103" s="423" t="str">
        <f t="shared" si="9"/>
        <v>Ейч Ар Кепитъл АД</v>
      </c>
      <c r="B103" s="423" t="str">
        <f t="shared" si="10"/>
        <v>204654533</v>
      </c>
      <c r="C103" s="424" t="str">
        <f t="shared" si="11"/>
        <v>31.12.2025</v>
      </c>
      <c r="D103" s="418" t="s">
        <v>178</v>
      </c>
      <c r="E103" s="418">
        <v>1</v>
      </c>
      <c r="F103" s="418" t="s">
        <v>177</v>
      </c>
      <c r="G103" s="418" t="s">
        <v>951</v>
      </c>
      <c r="H103" s="425">
        <f>'1-Баланс'!G52</f>
        <v>0</v>
      </c>
      <c r="I103" s="418"/>
      <c r="J103" s="418"/>
      <c r="K103" s="418"/>
      <c r="L103" s="418"/>
      <c r="M103" s="418"/>
      <c r="N103" s="418"/>
      <c r="O103" s="418"/>
      <c r="P103" s="418"/>
      <c r="Q103" s="418"/>
      <c r="R103" s="418"/>
      <c r="S103" s="418"/>
      <c r="T103" s="418"/>
      <c r="U103" s="418"/>
      <c r="V103" s="418"/>
      <c r="W103" s="418"/>
      <c r="X103" s="418"/>
      <c r="Y103" s="418"/>
      <c r="Z103" s="418"/>
    </row>
    <row r="104" spans="1:26">
      <c r="A104" s="423" t="str">
        <f t="shared" si="9"/>
        <v>Ейч Ар Кепитъл АД</v>
      </c>
      <c r="B104" s="423" t="str">
        <f t="shared" si="10"/>
        <v>204654533</v>
      </c>
      <c r="C104" s="424" t="str">
        <f t="shared" si="11"/>
        <v>31.12.2025</v>
      </c>
      <c r="D104" s="418" t="s">
        <v>181</v>
      </c>
      <c r="E104" s="418">
        <v>1</v>
      </c>
      <c r="F104" s="418" t="s">
        <v>180</v>
      </c>
      <c r="G104" s="418" t="s">
        <v>951</v>
      </c>
      <c r="H104" s="425">
        <f>'1-Баланс'!G53</f>
        <v>0</v>
      </c>
      <c r="I104" s="418"/>
      <c r="J104" s="418"/>
      <c r="K104" s="418"/>
      <c r="L104" s="418"/>
      <c r="M104" s="418"/>
      <c r="N104" s="418"/>
      <c r="O104" s="418"/>
      <c r="P104" s="418"/>
      <c r="Q104" s="418"/>
      <c r="R104" s="418"/>
      <c r="S104" s="418"/>
      <c r="T104" s="418"/>
      <c r="U104" s="418"/>
      <c r="V104" s="418"/>
      <c r="W104" s="418"/>
      <c r="X104" s="418"/>
      <c r="Y104" s="418"/>
      <c r="Z104" s="418"/>
    </row>
    <row r="105" spans="1:26">
      <c r="A105" s="423" t="str">
        <f t="shared" si="9"/>
        <v>Ейч Ар Кепитъл АД</v>
      </c>
      <c r="B105" s="423" t="str">
        <f t="shared" si="10"/>
        <v>204654533</v>
      </c>
      <c r="C105" s="424" t="str">
        <f t="shared" si="11"/>
        <v>31.12.2025</v>
      </c>
      <c r="D105" s="418" t="s">
        <v>185</v>
      </c>
      <c r="E105" s="418">
        <v>1</v>
      </c>
      <c r="F105" s="418" t="s">
        <v>184</v>
      </c>
      <c r="G105" s="418" t="s">
        <v>951</v>
      </c>
      <c r="H105" s="425">
        <f>'1-Баланс'!G54</f>
        <v>2343</v>
      </c>
      <c r="I105" s="418"/>
      <c r="J105" s="418"/>
      <c r="K105" s="418"/>
      <c r="L105" s="418"/>
      <c r="M105" s="418"/>
      <c r="N105" s="418"/>
      <c r="O105" s="418"/>
      <c r="P105" s="418"/>
      <c r="Q105" s="418"/>
      <c r="R105" s="418"/>
      <c r="S105" s="418"/>
      <c r="T105" s="418"/>
      <c r="U105" s="418"/>
      <c r="V105" s="418"/>
      <c r="W105" s="418"/>
      <c r="X105" s="418"/>
      <c r="Y105" s="418"/>
      <c r="Z105" s="418"/>
    </row>
    <row r="106" spans="1:26">
      <c r="A106" s="423" t="str">
        <f t="shared" si="9"/>
        <v>Ейч Ар Кепитъл АД</v>
      </c>
      <c r="B106" s="423" t="str">
        <f t="shared" si="10"/>
        <v>204654533</v>
      </c>
      <c r="C106" s="424" t="str">
        <f t="shared" si="11"/>
        <v>31.12.2025</v>
      </c>
      <c r="D106" s="418" t="s">
        <v>189</v>
      </c>
      <c r="E106" s="418">
        <v>1</v>
      </c>
      <c r="F106" s="418" t="s">
        <v>188</v>
      </c>
      <c r="G106" s="418" t="s">
        <v>951</v>
      </c>
      <c r="H106" s="425">
        <f>'1-Баланс'!G55</f>
        <v>0</v>
      </c>
      <c r="I106" s="418"/>
      <c r="J106" s="418"/>
      <c r="K106" s="418"/>
      <c r="L106" s="418"/>
      <c r="M106" s="418"/>
      <c r="N106" s="418"/>
      <c r="O106" s="418"/>
      <c r="P106" s="418"/>
      <c r="Q106" s="418"/>
      <c r="R106" s="418"/>
      <c r="S106" s="418"/>
      <c r="T106" s="418"/>
      <c r="U106" s="418"/>
      <c r="V106" s="418"/>
      <c r="W106" s="418"/>
      <c r="X106" s="418"/>
      <c r="Y106" s="418"/>
      <c r="Z106" s="418"/>
    </row>
    <row r="107" spans="1:26">
      <c r="A107" s="423" t="str">
        <f t="shared" si="9"/>
        <v>Ейч Ар Кепитъл АД</v>
      </c>
      <c r="B107" s="423" t="str">
        <f t="shared" si="10"/>
        <v>204654533</v>
      </c>
      <c r="C107" s="424" t="str">
        <f t="shared" si="11"/>
        <v>31.12.2025</v>
      </c>
      <c r="D107" s="418" t="s">
        <v>193</v>
      </c>
      <c r="E107" s="418">
        <v>1</v>
      </c>
      <c r="F107" s="418" t="s">
        <v>144</v>
      </c>
      <c r="G107" s="418" t="s">
        <v>951</v>
      </c>
      <c r="H107" s="425">
        <f>'1-Баланс'!G56</f>
        <v>3343</v>
      </c>
      <c r="I107" s="418"/>
      <c r="J107" s="418"/>
      <c r="K107" s="418"/>
      <c r="L107" s="418"/>
      <c r="M107" s="418"/>
      <c r="N107" s="418"/>
      <c r="O107" s="418"/>
      <c r="P107" s="418"/>
      <c r="Q107" s="418"/>
      <c r="R107" s="418"/>
      <c r="S107" s="418"/>
      <c r="T107" s="418"/>
      <c r="U107" s="418"/>
      <c r="V107" s="418"/>
      <c r="W107" s="418"/>
      <c r="X107" s="418"/>
      <c r="Y107" s="418"/>
      <c r="Z107" s="418"/>
    </row>
    <row r="108" spans="1:26">
      <c r="A108" s="423" t="str">
        <f t="shared" si="9"/>
        <v>Ейч Ар Кепитъл АД</v>
      </c>
      <c r="B108" s="423" t="str">
        <f t="shared" si="10"/>
        <v>204654533</v>
      </c>
      <c r="C108" s="424" t="str">
        <f t="shared" si="11"/>
        <v>31.12.2025</v>
      </c>
      <c r="D108" s="418" t="s">
        <v>200</v>
      </c>
      <c r="E108" s="418">
        <v>1</v>
      </c>
      <c r="F108" s="418" t="s">
        <v>199</v>
      </c>
      <c r="G108" s="418" t="s">
        <v>951</v>
      </c>
      <c r="H108" s="425">
        <f>'1-Баланс'!G59</f>
        <v>0</v>
      </c>
      <c r="I108" s="418"/>
      <c r="J108" s="418"/>
      <c r="K108" s="418"/>
      <c r="L108" s="418"/>
      <c r="M108" s="418"/>
      <c r="N108" s="418"/>
      <c r="O108" s="418"/>
      <c r="P108" s="418"/>
      <c r="Q108" s="418"/>
      <c r="R108" s="418"/>
      <c r="S108" s="418"/>
      <c r="T108" s="418"/>
      <c r="U108" s="418"/>
      <c r="V108" s="418"/>
      <c r="W108" s="418"/>
      <c r="X108" s="418"/>
      <c r="Y108" s="418"/>
      <c r="Z108" s="418"/>
    </row>
    <row r="109" spans="1:26">
      <c r="A109" s="423" t="str">
        <f t="shared" si="9"/>
        <v>Ейч Ар Кепитъл АД</v>
      </c>
      <c r="B109" s="423" t="str">
        <f t="shared" si="10"/>
        <v>204654533</v>
      </c>
      <c r="C109" s="424" t="str">
        <f t="shared" si="11"/>
        <v>31.12.2025</v>
      </c>
      <c r="D109" s="418" t="s">
        <v>204</v>
      </c>
      <c r="E109" s="418">
        <v>1</v>
      </c>
      <c r="F109" s="418" t="s">
        <v>203</v>
      </c>
      <c r="G109" s="418" t="s">
        <v>951</v>
      </c>
      <c r="H109" s="425">
        <f>'1-Баланс'!G60</f>
        <v>0</v>
      </c>
      <c r="I109" s="418"/>
      <c r="J109" s="418"/>
      <c r="K109" s="418"/>
      <c r="L109" s="418"/>
      <c r="M109" s="418"/>
      <c r="N109" s="418"/>
      <c r="O109" s="418"/>
      <c r="P109" s="418"/>
      <c r="Q109" s="418"/>
      <c r="R109" s="418"/>
      <c r="S109" s="418"/>
      <c r="T109" s="418"/>
      <c r="U109" s="418"/>
      <c r="V109" s="418"/>
      <c r="W109" s="418"/>
      <c r="X109" s="418"/>
      <c r="Y109" s="418"/>
      <c r="Z109" s="418"/>
    </row>
    <row r="110" spans="1:26">
      <c r="A110" s="423" t="str">
        <f t="shared" si="9"/>
        <v>Ейч Ар Кепитъл АД</v>
      </c>
      <c r="B110" s="423" t="str">
        <f t="shared" si="10"/>
        <v>204654533</v>
      </c>
      <c r="C110" s="424" t="str">
        <f t="shared" si="11"/>
        <v>31.12.2025</v>
      </c>
      <c r="D110" s="418" t="s">
        <v>208</v>
      </c>
      <c r="E110" s="418">
        <v>1</v>
      </c>
      <c r="F110" s="418" t="s">
        <v>207</v>
      </c>
      <c r="G110" s="418" t="s">
        <v>951</v>
      </c>
      <c r="H110" s="425">
        <f>'1-Баланс'!G61</f>
        <v>63</v>
      </c>
      <c r="I110" s="418"/>
      <c r="J110" s="418"/>
      <c r="K110" s="418"/>
      <c r="L110" s="418"/>
      <c r="M110" s="418"/>
      <c r="N110" s="418"/>
      <c r="O110" s="418"/>
      <c r="P110" s="418"/>
      <c r="Q110" s="418"/>
      <c r="R110" s="418"/>
      <c r="S110" s="418"/>
      <c r="T110" s="418"/>
      <c r="U110" s="418"/>
      <c r="V110" s="418"/>
      <c r="W110" s="418"/>
      <c r="X110" s="418"/>
      <c r="Y110" s="418"/>
      <c r="Z110" s="418"/>
    </row>
    <row r="111" spans="1:26">
      <c r="A111" s="423" t="str">
        <f t="shared" si="9"/>
        <v>Ейч Ар Кепитъл АД</v>
      </c>
      <c r="B111" s="423" t="str">
        <f t="shared" si="10"/>
        <v>204654533</v>
      </c>
      <c r="C111" s="424" t="str">
        <f t="shared" si="11"/>
        <v>31.12.2025</v>
      </c>
      <c r="D111" s="418" t="s">
        <v>212</v>
      </c>
      <c r="E111" s="418">
        <v>1</v>
      </c>
      <c r="F111" s="418" t="s">
        <v>211</v>
      </c>
      <c r="G111" s="418" t="s">
        <v>951</v>
      </c>
      <c r="H111" s="425">
        <f>'1-Баланс'!G62</f>
        <v>59</v>
      </c>
      <c r="I111" s="418"/>
      <c r="J111" s="418"/>
      <c r="K111" s="418"/>
      <c r="L111" s="418"/>
      <c r="M111" s="418"/>
      <c r="N111" s="418"/>
      <c r="O111" s="418"/>
      <c r="P111" s="418"/>
      <c r="Q111" s="418"/>
      <c r="R111" s="418"/>
      <c r="S111" s="418"/>
      <c r="T111" s="418"/>
      <c r="U111" s="418"/>
      <c r="V111" s="418"/>
      <c r="W111" s="418"/>
      <c r="X111" s="418"/>
      <c r="Y111" s="418"/>
      <c r="Z111" s="418"/>
    </row>
    <row r="112" spans="1:26">
      <c r="A112" s="423" t="str">
        <f t="shared" si="9"/>
        <v>Ейч Ар Кепитъл АД</v>
      </c>
      <c r="B112" s="423" t="str">
        <f t="shared" si="10"/>
        <v>204654533</v>
      </c>
      <c r="C112" s="424" t="str">
        <f t="shared" si="11"/>
        <v>31.12.2025</v>
      </c>
      <c r="D112" s="418" t="s">
        <v>216</v>
      </c>
      <c r="E112" s="418">
        <v>1</v>
      </c>
      <c r="F112" s="418" t="s">
        <v>215</v>
      </c>
      <c r="G112" s="418" t="s">
        <v>951</v>
      </c>
      <c r="H112" s="425">
        <f>'1-Баланс'!G63</f>
        <v>0</v>
      </c>
      <c r="I112" s="418"/>
      <c r="J112" s="418"/>
      <c r="K112" s="418"/>
      <c r="L112" s="418"/>
      <c r="M112" s="418"/>
      <c r="N112" s="418"/>
      <c r="O112" s="418"/>
      <c r="P112" s="418"/>
      <c r="Q112" s="418"/>
      <c r="R112" s="418"/>
      <c r="S112" s="418"/>
      <c r="T112" s="418"/>
      <c r="U112" s="418"/>
      <c r="V112" s="418"/>
      <c r="W112" s="418"/>
      <c r="X112" s="418"/>
      <c r="Y112" s="418"/>
      <c r="Z112" s="418"/>
    </row>
    <row r="113" spans="1:26">
      <c r="A113" s="423" t="str">
        <f t="shared" si="9"/>
        <v>Ейч Ар Кепитъл АД</v>
      </c>
      <c r="B113" s="423" t="str">
        <f t="shared" si="10"/>
        <v>204654533</v>
      </c>
      <c r="C113" s="424" t="str">
        <f t="shared" si="11"/>
        <v>31.12.2025</v>
      </c>
      <c r="D113" s="418" t="s">
        <v>220</v>
      </c>
      <c r="E113" s="418">
        <v>1</v>
      </c>
      <c r="F113" s="418" t="s">
        <v>219</v>
      </c>
      <c r="G113" s="418" t="s">
        <v>951</v>
      </c>
      <c r="H113" s="425">
        <f>'1-Баланс'!G64</f>
        <v>4</v>
      </c>
      <c r="I113" s="418"/>
      <c r="J113" s="418"/>
      <c r="K113" s="418"/>
      <c r="L113" s="418"/>
      <c r="M113" s="418"/>
      <c r="N113" s="418"/>
      <c r="O113" s="418"/>
      <c r="P113" s="418"/>
      <c r="Q113" s="418"/>
      <c r="R113" s="418"/>
      <c r="S113" s="418"/>
      <c r="T113" s="418"/>
      <c r="U113" s="418"/>
      <c r="V113" s="418"/>
      <c r="W113" s="418"/>
      <c r="X113" s="418"/>
      <c r="Y113" s="418"/>
      <c r="Z113" s="418"/>
    </row>
    <row r="114" spans="1:26">
      <c r="A114" s="423" t="str">
        <f t="shared" si="9"/>
        <v>Ейч Ар Кепитъл АД</v>
      </c>
      <c r="B114" s="423" t="str">
        <f t="shared" si="10"/>
        <v>204654533</v>
      </c>
      <c r="C114" s="424" t="str">
        <f t="shared" si="11"/>
        <v>31.12.2025</v>
      </c>
      <c r="D114" s="418" t="s">
        <v>223</v>
      </c>
      <c r="E114" s="418">
        <v>1</v>
      </c>
      <c r="F114" s="418" t="s">
        <v>222</v>
      </c>
      <c r="G114" s="418" t="s">
        <v>951</v>
      </c>
      <c r="H114" s="425">
        <f>'1-Баланс'!G65</f>
        <v>0</v>
      </c>
      <c r="I114" s="418"/>
      <c r="J114" s="418"/>
      <c r="K114" s="418"/>
      <c r="L114" s="418"/>
      <c r="M114" s="418"/>
      <c r="N114" s="418"/>
      <c r="O114" s="418"/>
      <c r="P114" s="418"/>
      <c r="Q114" s="418"/>
      <c r="R114" s="418"/>
      <c r="S114" s="418"/>
      <c r="T114" s="418"/>
      <c r="U114" s="418"/>
      <c r="V114" s="418"/>
      <c r="W114" s="418"/>
      <c r="X114" s="418"/>
      <c r="Y114" s="418"/>
      <c r="Z114" s="418"/>
    </row>
    <row r="115" spans="1:26">
      <c r="A115" s="423" t="str">
        <f t="shared" si="9"/>
        <v>Ейч Ар Кепитъл АД</v>
      </c>
      <c r="B115" s="423" t="str">
        <f t="shared" si="10"/>
        <v>204654533</v>
      </c>
      <c r="C115" s="424" t="str">
        <f t="shared" si="11"/>
        <v>31.12.2025</v>
      </c>
      <c r="D115" s="418" t="s">
        <v>225</v>
      </c>
      <c r="E115" s="418">
        <v>1</v>
      </c>
      <c r="F115" s="418" t="s">
        <v>224</v>
      </c>
      <c r="G115" s="418" t="s">
        <v>951</v>
      </c>
      <c r="H115" s="425">
        <f>'1-Баланс'!G66</f>
        <v>0</v>
      </c>
      <c r="I115" s="418"/>
      <c r="J115" s="418"/>
      <c r="K115" s="418"/>
      <c r="L115" s="418"/>
      <c r="M115" s="418"/>
      <c r="N115" s="418"/>
      <c r="O115" s="418"/>
      <c r="P115" s="418"/>
      <c r="Q115" s="418"/>
      <c r="R115" s="418"/>
      <c r="S115" s="418"/>
      <c r="T115" s="418"/>
      <c r="U115" s="418"/>
      <c r="V115" s="418"/>
      <c r="W115" s="418"/>
      <c r="X115" s="418"/>
      <c r="Y115" s="418"/>
      <c r="Z115" s="418"/>
    </row>
    <row r="116" spans="1:26">
      <c r="A116" s="423" t="str">
        <f t="shared" si="9"/>
        <v>Ейч Ар Кепитъл АД</v>
      </c>
      <c r="B116" s="423" t="str">
        <f t="shared" si="10"/>
        <v>204654533</v>
      </c>
      <c r="C116" s="424" t="str">
        <f t="shared" si="11"/>
        <v>31.12.2025</v>
      </c>
      <c r="D116" s="418" t="s">
        <v>228</v>
      </c>
      <c r="E116" s="418">
        <v>1</v>
      </c>
      <c r="F116" s="418" t="s">
        <v>227</v>
      </c>
      <c r="G116" s="418" t="s">
        <v>951</v>
      </c>
      <c r="H116" s="425">
        <f>'1-Баланс'!G67</f>
        <v>0</v>
      </c>
      <c r="I116" s="418"/>
      <c r="J116" s="418"/>
      <c r="K116" s="418"/>
      <c r="L116" s="418"/>
      <c r="M116" s="418"/>
      <c r="N116" s="418"/>
      <c r="O116" s="418"/>
      <c r="P116" s="418"/>
      <c r="Q116" s="418"/>
      <c r="R116" s="418"/>
      <c r="S116" s="418"/>
      <c r="T116" s="418"/>
      <c r="U116" s="418"/>
      <c r="V116" s="418"/>
      <c r="W116" s="418"/>
      <c r="X116" s="418"/>
      <c r="Y116" s="418"/>
      <c r="Z116" s="418"/>
    </row>
    <row r="117" spans="1:26">
      <c r="A117" s="423" t="str">
        <f t="shared" si="9"/>
        <v>Ейч Ар Кепитъл АД</v>
      </c>
      <c r="B117" s="423" t="str">
        <f t="shared" si="10"/>
        <v>204654533</v>
      </c>
      <c r="C117" s="424" t="str">
        <f t="shared" si="11"/>
        <v>31.12.2025</v>
      </c>
      <c r="D117" s="418" t="s">
        <v>232</v>
      </c>
      <c r="E117" s="418">
        <v>1</v>
      </c>
      <c r="F117" s="418" t="s">
        <v>231</v>
      </c>
      <c r="G117" s="418" t="s">
        <v>951</v>
      </c>
      <c r="H117" s="425">
        <f>'1-Баланс'!G68</f>
        <v>0</v>
      </c>
      <c r="I117" s="418"/>
      <c r="J117" s="418"/>
      <c r="K117" s="418"/>
      <c r="L117" s="418"/>
      <c r="M117" s="418"/>
      <c r="N117" s="418"/>
      <c r="O117" s="418"/>
      <c r="P117" s="418"/>
      <c r="Q117" s="418"/>
      <c r="R117" s="418"/>
      <c r="S117" s="418"/>
      <c r="T117" s="418"/>
      <c r="U117" s="418"/>
      <c r="V117" s="418"/>
      <c r="W117" s="418"/>
      <c r="X117" s="418"/>
      <c r="Y117" s="418"/>
      <c r="Z117" s="418"/>
    </row>
    <row r="118" spans="1:26">
      <c r="A118" s="423" t="str">
        <f t="shared" si="9"/>
        <v>Ейч Ар Кепитъл АД</v>
      </c>
      <c r="B118" s="423" t="str">
        <f t="shared" si="10"/>
        <v>204654533</v>
      </c>
      <c r="C118" s="424" t="str">
        <f t="shared" si="11"/>
        <v>31.12.2025</v>
      </c>
      <c r="D118" s="418" t="s">
        <v>235</v>
      </c>
      <c r="E118" s="418">
        <v>1</v>
      </c>
      <c r="F118" s="418" t="s">
        <v>97</v>
      </c>
      <c r="G118" s="418" t="s">
        <v>951</v>
      </c>
      <c r="H118" s="425">
        <f>'1-Баланс'!G69</f>
        <v>0</v>
      </c>
      <c r="I118" s="418"/>
      <c r="J118" s="418"/>
      <c r="K118" s="418"/>
      <c r="L118" s="418"/>
      <c r="M118" s="418"/>
      <c r="N118" s="418"/>
      <c r="O118" s="418"/>
      <c r="P118" s="418"/>
      <c r="Q118" s="418"/>
      <c r="R118" s="418"/>
      <c r="S118" s="418"/>
      <c r="T118" s="418"/>
      <c r="U118" s="418"/>
      <c r="V118" s="418"/>
      <c r="W118" s="418"/>
      <c r="X118" s="418"/>
      <c r="Y118" s="418"/>
      <c r="Z118" s="418"/>
    </row>
    <row r="119" spans="1:26">
      <c r="A119" s="423" t="str">
        <f t="shared" si="9"/>
        <v>Ейч Ар Кепитъл АД</v>
      </c>
      <c r="B119" s="423" t="str">
        <f t="shared" si="10"/>
        <v>204654533</v>
      </c>
      <c r="C119" s="424" t="str">
        <f t="shared" si="11"/>
        <v>31.12.2025</v>
      </c>
      <c r="D119" s="418" t="s">
        <v>239</v>
      </c>
      <c r="E119" s="418">
        <v>1</v>
      </c>
      <c r="F119" s="418" t="s">
        <v>238</v>
      </c>
      <c r="G119" s="418" t="s">
        <v>951</v>
      </c>
      <c r="H119" s="425">
        <f>'1-Баланс'!G70</f>
        <v>0</v>
      </c>
      <c r="I119" s="418"/>
      <c r="J119" s="418"/>
      <c r="K119" s="418"/>
      <c r="L119" s="418"/>
      <c r="M119" s="418"/>
      <c r="N119" s="418"/>
      <c r="O119" s="418"/>
      <c r="P119" s="418"/>
      <c r="Q119" s="418"/>
      <c r="R119" s="418"/>
      <c r="S119" s="418"/>
      <c r="T119" s="418"/>
      <c r="U119" s="418"/>
      <c r="V119" s="418"/>
      <c r="W119" s="418"/>
      <c r="X119" s="418"/>
      <c r="Y119" s="418"/>
      <c r="Z119" s="418"/>
    </row>
    <row r="120" spans="1:26">
      <c r="A120" s="423" t="str">
        <f t="shared" si="9"/>
        <v>Ейч Ар Кепитъл АД</v>
      </c>
      <c r="B120" s="423" t="str">
        <f t="shared" si="10"/>
        <v>204654533</v>
      </c>
      <c r="C120" s="424" t="str">
        <f t="shared" si="11"/>
        <v>31.12.2025</v>
      </c>
      <c r="D120" s="418" t="s">
        <v>242</v>
      </c>
      <c r="E120" s="418">
        <v>1</v>
      </c>
      <c r="F120" s="418" t="s">
        <v>147</v>
      </c>
      <c r="G120" s="418" t="s">
        <v>951</v>
      </c>
      <c r="H120" s="425">
        <f>'1-Баланс'!G71</f>
        <v>63</v>
      </c>
      <c r="I120" s="418"/>
      <c r="J120" s="418"/>
      <c r="K120" s="418"/>
      <c r="L120" s="418"/>
      <c r="M120" s="418"/>
      <c r="N120" s="418"/>
      <c r="O120" s="418"/>
      <c r="P120" s="418"/>
      <c r="Q120" s="418"/>
      <c r="R120" s="418"/>
      <c r="S120" s="418"/>
      <c r="T120" s="418"/>
      <c r="U120" s="418"/>
      <c r="V120" s="418"/>
      <c r="W120" s="418"/>
      <c r="X120" s="418"/>
      <c r="Y120" s="418"/>
      <c r="Z120" s="418"/>
    </row>
    <row r="121" spans="1:26">
      <c r="A121" s="423" t="str">
        <f t="shared" si="9"/>
        <v>Ейч Ар Кепитъл АД</v>
      </c>
      <c r="B121" s="423" t="str">
        <f t="shared" si="10"/>
        <v>204654533</v>
      </c>
      <c r="C121" s="424" t="str">
        <f t="shared" si="11"/>
        <v>31.12.2025</v>
      </c>
      <c r="D121" s="418" t="s">
        <v>248</v>
      </c>
      <c r="E121" s="418">
        <v>1</v>
      </c>
      <c r="F121" s="418" t="s">
        <v>247</v>
      </c>
      <c r="G121" s="418" t="s">
        <v>951</v>
      </c>
      <c r="H121" s="425">
        <f>'1-Баланс'!G73</f>
        <v>0</v>
      </c>
      <c r="I121" s="418"/>
      <c r="J121" s="418"/>
      <c r="K121" s="418"/>
      <c r="L121" s="418"/>
      <c r="M121" s="418"/>
      <c r="N121" s="418"/>
      <c r="O121" s="418"/>
      <c r="P121" s="418"/>
      <c r="Q121" s="418"/>
      <c r="R121" s="418"/>
      <c r="S121" s="418"/>
      <c r="T121" s="418"/>
      <c r="U121" s="418"/>
      <c r="V121" s="418"/>
      <c r="W121" s="418"/>
      <c r="X121" s="418"/>
      <c r="Y121" s="418"/>
      <c r="Z121" s="418"/>
    </row>
    <row r="122" spans="1:26">
      <c r="A122" s="423" t="str">
        <f t="shared" si="9"/>
        <v>Ейч Ар Кепитъл АД</v>
      </c>
      <c r="B122" s="423" t="str">
        <f t="shared" si="10"/>
        <v>204654533</v>
      </c>
      <c r="C122" s="424" t="str">
        <f t="shared" si="11"/>
        <v>31.12.2025</v>
      </c>
      <c r="D122" s="418" t="s">
        <v>253</v>
      </c>
      <c r="E122" s="418">
        <v>1</v>
      </c>
      <c r="F122" s="418" t="s">
        <v>180</v>
      </c>
      <c r="G122" s="418" t="s">
        <v>951</v>
      </c>
      <c r="H122" s="425">
        <f>'1-Баланс'!G75</f>
        <v>0</v>
      </c>
      <c r="I122" s="418"/>
      <c r="J122" s="418"/>
      <c r="K122" s="418"/>
      <c r="L122" s="418"/>
      <c r="M122" s="418"/>
      <c r="N122" s="418"/>
      <c r="O122" s="418"/>
      <c r="P122" s="418"/>
      <c r="Q122" s="418"/>
      <c r="R122" s="418"/>
      <c r="S122" s="418"/>
      <c r="T122" s="418"/>
      <c r="U122" s="418"/>
      <c r="V122" s="418"/>
      <c r="W122" s="418"/>
      <c r="X122" s="418"/>
      <c r="Y122" s="418"/>
      <c r="Z122" s="418"/>
    </row>
    <row r="123" spans="1:26">
      <c r="A123" s="423" t="str">
        <f t="shared" si="9"/>
        <v>Ейч Ар Кепитъл АД</v>
      </c>
      <c r="B123" s="423" t="str">
        <f t="shared" si="10"/>
        <v>204654533</v>
      </c>
      <c r="C123" s="424" t="str">
        <f t="shared" si="11"/>
        <v>31.12.2025</v>
      </c>
      <c r="D123" s="418" t="s">
        <v>256</v>
      </c>
      <c r="E123" s="418">
        <v>1</v>
      </c>
      <c r="F123" s="418" t="s">
        <v>255</v>
      </c>
      <c r="G123" s="418" t="s">
        <v>951</v>
      </c>
      <c r="H123" s="425">
        <f>'1-Баланс'!G77</f>
        <v>0</v>
      </c>
      <c r="I123" s="418"/>
      <c r="J123" s="418"/>
      <c r="K123" s="418"/>
      <c r="L123" s="418"/>
      <c r="M123" s="418"/>
      <c r="N123" s="418"/>
      <c r="O123" s="418"/>
      <c r="P123" s="418"/>
      <c r="Q123" s="418"/>
      <c r="R123" s="418"/>
      <c r="S123" s="418"/>
      <c r="T123" s="418"/>
      <c r="U123" s="418"/>
      <c r="V123" s="418"/>
      <c r="W123" s="418"/>
      <c r="X123" s="418"/>
      <c r="Y123" s="418"/>
      <c r="Z123" s="418"/>
    </row>
    <row r="124" spans="1:26">
      <c r="A124" s="423" t="str">
        <f t="shared" si="9"/>
        <v>Ейч Ар Кепитъл АД</v>
      </c>
      <c r="B124" s="423" t="str">
        <f t="shared" si="10"/>
        <v>204654533</v>
      </c>
      <c r="C124" s="424" t="str">
        <f t="shared" si="11"/>
        <v>31.12.2025</v>
      </c>
      <c r="D124" s="418" t="s">
        <v>261</v>
      </c>
      <c r="E124" s="418">
        <v>1</v>
      </c>
      <c r="F124" s="418" t="s">
        <v>195</v>
      </c>
      <c r="G124" s="418" t="s">
        <v>951</v>
      </c>
      <c r="H124" s="425">
        <f>'1-Баланс'!G79</f>
        <v>63</v>
      </c>
      <c r="I124" s="418"/>
      <c r="J124" s="418"/>
      <c r="K124" s="418"/>
      <c r="L124" s="418"/>
      <c r="M124" s="418"/>
      <c r="N124" s="418"/>
      <c r="O124" s="418"/>
      <c r="P124" s="418"/>
      <c r="Q124" s="418"/>
      <c r="R124" s="418"/>
      <c r="S124" s="418"/>
      <c r="T124" s="418"/>
      <c r="U124" s="418"/>
      <c r="V124" s="418"/>
      <c r="W124" s="418"/>
      <c r="X124" s="418"/>
      <c r="Y124" s="418"/>
      <c r="Z124" s="418"/>
    </row>
    <row r="125" spans="1:26">
      <c r="A125" s="423" t="str">
        <f t="shared" si="9"/>
        <v>Ейч Ар Кепитъл АД</v>
      </c>
      <c r="B125" s="423" t="str">
        <f t="shared" si="10"/>
        <v>204654533</v>
      </c>
      <c r="C125" s="424" t="str">
        <f t="shared" si="11"/>
        <v>31.12.2025</v>
      </c>
      <c r="D125" s="418" t="s">
        <v>291</v>
      </c>
      <c r="E125" s="418">
        <v>1</v>
      </c>
      <c r="F125" s="418" t="s">
        <v>952</v>
      </c>
      <c r="G125" s="418" t="s">
        <v>951</v>
      </c>
      <c r="H125" s="425">
        <f>'1-Баланс'!G95</f>
        <v>30420</v>
      </c>
      <c r="I125" s="418"/>
      <c r="J125" s="418"/>
      <c r="K125" s="418"/>
      <c r="L125" s="418"/>
      <c r="M125" s="418"/>
      <c r="N125" s="418"/>
      <c r="O125" s="418"/>
      <c r="P125" s="418"/>
      <c r="Q125" s="418"/>
      <c r="R125" s="418"/>
      <c r="S125" s="418"/>
      <c r="T125" s="418"/>
      <c r="U125" s="418"/>
      <c r="V125" s="418"/>
      <c r="W125" s="418"/>
      <c r="X125" s="418"/>
      <c r="Y125" s="418"/>
      <c r="Z125" s="418"/>
    </row>
    <row r="126" spans="1:26">
      <c r="A126" s="420"/>
      <c r="B126" s="420"/>
      <c r="C126" s="421"/>
      <c r="D126" s="420"/>
      <c r="E126" s="420"/>
      <c r="F126" s="422" t="s">
        <v>953</v>
      </c>
      <c r="G126" s="420"/>
      <c r="H126" s="420"/>
      <c r="I126" s="420"/>
      <c r="J126" s="420"/>
      <c r="K126" s="420"/>
      <c r="L126" s="420"/>
      <c r="M126" s="420"/>
      <c r="N126" s="420"/>
      <c r="O126" s="420"/>
      <c r="P126" s="420"/>
      <c r="Q126" s="420"/>
      <c r="R126" s="420"/>
      <c r="S126" s="420"/>
      <c r="T126" s="420"/>
      <c r="U126" s="420"/>
      <c r="V126" s="420"/>
      <c r="W126" s="420"/>
      <c r="X126" s="420"/>
      <c r="Y126" s="420"/>
      <c r="Z126" s="420"/>
    </row>
    <row r="127" spans="1:26">
      <c r="A127" s="423" t="str">
        <f t="shared" ref="A127:A158" si="12">pdeName</f>
        <v>Ейч Ар Кепитъл АД</v>
      </c>
      <c r="B127" s="423" t="str">
        <f t="shared" ref="B127:B158" si="13">pdeBulstat</f>
        <v>204654533</v>
      </c>
      <c r="C127" s="424" t="str">
        <f t="shared" ref="C127:C158" si="14">endDate</f>
        <v>31.12.2025</v>
      </c>
      <c r="D127" s="418" t="s">
        <v>301</v>
      </c>
      <c r="E127" s="418">
        <v>1</v>
      </c>
      <c r="F127" s="418" t="s">
        <v>300</v>
      </c>
      <c r="G127" s="418" t="s">
        <v>954</v>
      </c>
      <c r="H127" s="425">
        <f>'2-Отчет за доходите'!C12</f>
        <v>0</v>
      </c>
      <c r="I127" s="418"/>
      <c r="J127" s="418"/>
      <c r="K127" s="418"/>
      <c r="L127" s="418"/>
      <c r="M127" s="418"/>
      <c r="N127" s="418"/>
      <c r="O127" s="418"/>
      <c r="P127" s="418"/>
      <c r="Q127" s="418"/>
      <c r="R127" s="418"/>
      <c r="S127" s="418"/>
      <c r="T127" s="418"/>
      <c r="U127" s="418"/>
      <c r="V127" s="418"/>
      <c r="W127" s="418"/>
      <c r="X127" s="418"/>
      <c r="Y127" s="418"/>
      <c r="Z127" s="418"/>
    </row>
    <row r="128" spans="1:26">
      <c r="A128" s="423" t="str">
        <f t="shared" si="12"/>
        <v>Ейч Ар Кепитъл АД</v>
      </c>
      <c r="B128" s="423" t="str">
        <f t="shared" si="13"/>
        <v>204654533</v>
      </c>
      <c r="C128" s="424" t="str">
        <f t="shared" si="14"/>
        <v>31.12.2025</v>
      </c>
      <c r="D128" s="418" t="s">
        <v>305</v>
      </c>
      <c r="E128" s="418">
        <v>1</v>
      </c>
      <c r="F128" s="418" t="s">
        <v>304</v>
      </c>
      <c r="G128" s="418" t="s">
        <v>954</v>
      </c>
      <c r="H128" s="425">
        <f>'2-Отчет за доходите'!C13</f>
        <v>58</v>
      </c>
      <c r="I128" s="418"/>
      <c r="J128" s="418"/>
      <c r="K128" s="418"/>
      <c r="L128" s="418"/>
      <c r="M128" s="418"/>
      <c r="N128" s="418"/>
      <c r="O128" s="418"/>
      <c r="P128" s="418"/>
      <c r="Q128" s="418"/>
      <c r="R128" s="418"/>
      <c r="S128" s="418"/>
      <c r="T128" s="418"/>
      <c r="U128" s="418"/>
      <c r="V128" s="418"/>
      <c r="W128" s="418"/>
      <c r="X128" s="418"/>
      <c r="Y128" s="418"/>
      <c r="Z128" s="418"/>
    </row>
    <row r="129" spans="1:26">
      <c r="A129" s="423" t="str">
        <f t="shared" si="12"/>
        <v>Ейч Ар Кепитъл АД</v>
      </c>
      <c r="B129" s="423" t="str">
        <f t="shared" si="13"/>
        <v>204654533</v>
      </c>
      <c r="C129" s="424" t="str">
        <f t="shared" si="14"/>
        <v>31.12.2025</v>
      </c>
      <c r="D129" s="418" t="s">
        <v>309</v>
      </c>
      <c r="E129" s="418">
        <v>1</v>
      </c>
      <c r="F129" s="418" t="s">
        <v>308</v>
      </c>
      <c r="G129" s="418" t="s">
        <v>954</v>
      </c>
      <c r="H129" s="425">
        <f>'2-Отчет за доходите'!C14</f>
        <v>0</v>
      </c>
      <c r="I129" s="418"/>
      <c r="J129" s="418"/>
      <c r="K129" s="418"/>
      <c r="L129" s="418"/>
      <c r="M129" s="418"/>
      <c r="N129" s="418"/>
      <c r="O129" s="418"/>
      <c r="P129" s="418"/>
      <c r="Q129" s="418"/>
      <c r="R129" s="418"/>
      <c r="S129" s="418"/>
      <c r="T129" s="418"/>
      <c r="U129" s="418"/>
      <c r="V129" s="418"/>
      <c r="W129" s="418"/>
      <c r="X129" s="418"/>
      <c r="Y129" s="418"/>
      <c r="Z129" s="418"/>
    </row>
    <row r="130" spans="1:26">
      <c r="A130" s="423" t="str">
        <f t="shared" si="12"/>
        <v>Ейч Ар Кепитъл АД</v>
      </c>
      <c r="B130" s="423" t="str">
        <f t="shared" si="13"/>
        <v>204654533</v>
      </c>
      <c r="C130" s="424" t="str">
        <f t="shared" si="14"/>
        <v>31.12.2025</v>
      </c>
      <c r="D130" s="418" t="s">
        <v>313</v>
      </c>
      <c r="E130" s="418">
        <v>1</v>
      </c>
      <c r="F130" s="418" t="s">
        <v>312</v>
      </c>
      <c r="G130" s="418" t="s">
        <v>954</v>
      </c>
      <c r="H130" s="425">
        <f>'2-Отчет за доходите'!C15</f>
        <v>0</v>
      </c>
      <c r="I130" s="418"/>
      <c r="J130" s="418"/>
      <c r="K130" s="418"/>
      <c r="L130" s="418"/>
      <c r="M130" s="418"/>
      <c r="N130" s="418"/>
      <c r="O130" s="418"/>
      <c r="P130" s="418"/>
      <c r="Q130" s="418"/>
      <c r="R130" s="418"/>
      <c r="S130" s="418"/>
      <c r="T130" s="418"/>
      <c r="U130" s="418"/>
      <c r="V130" s="418"/>
      <c r="W130" s="418"/>
      <c r="X130" s="418"/>
      <c r="Y130" s="418"/>
      <c r="Z130" s="418"/>
    </row>
    <row r="131" spans="1:26">
      <c r="A131" s="423" t="str">
        <f t="shared" si="12"/>
        <v>Ейч Ар Кепитъл АД</v>
      </c>
      <c r="B131" s="423" t="str">
        <f t="shared" si="13"/>
        <v>204654533</v>
      </c>
      <c r="C131" s="424" t="str">
        <f t="shared" si="14"/>
        <v>31.12.2025</v>
      </c>
      <c r="D131" s="418" t="s">
        <v>316</v>
      </c>
      <c r="E131" s="418">
        <v>1</v>
      </c>
      <c r="F131" s="418" t="s">
        <v>315</v>
      </c>
      <c r="G131" s="418" t="s">
        <v>954</v>
      </c>
      <c r="H131" s="425">
        <f>'2-Отчет за доходите'!C16</f>
        <v>0</v>
      </c>
      <c r="I131" s="418"/>
      <c r="J131" s="418"/>
      <c r="K131" s="418"/>
      <c r="L131" s="418"/>
      <c r="M131" s="418"/>
      <c r="N131" s="418"/>
      <c r="O131" s="418"/>
      <c r="P131" s="418"/>
      <c r="Q131" s="418"/>
      <c r="R131" s="418"/>
      <c r="S131" s="418"/>
      <c r="T131" s="418"/>
      <c r="U131" s="418"/>
      <c r="V131" s="418"/>
      <c r="W131" s="418"/>
      <c r="X131" s="418"/>
      <c r="Y131" s="418"/>
      <c r="Z131" s="418"/>
    </row>
    <row r="132" spans="1:26">
      <c r="A132" s="423" t="str">
        <f t="shared" si="12"/>
        <v>Ейч Ар Кепитъл АД</v>
      </c>
      <c r="B132" s="423" t="str">
        <f t="shared" si="13"/>
        <v>204654533</v>
      </c>
      <c r="C132" s="424" t="str">
        <f t="shared" si="14"/>
        <v>31.12.2025</v>
      </c>
      <c r="D132" s="418" t="s">
        <v>319</v>
      </c>
      <c r="E132" s="418">
        <v>1</v>
      </c>
      <c r="F132" s="418" t="s">
        <v>318</v>
      </c>
      <c r="G132" s="418" t="s">
        <v>954</v>
      </c>
      <c r="H132" s="425">
        <f>'2-Отчет за доходите'!C17</f>
        <v>0</v>
      </c>
      <c r="I132" s="418"/>
      <c r="J132" s="418"/>
      <c r="K132" s="418"/>
      <c r="L132" s="418"/>
      <c r="M132" s="418"/>
      <c r="N132" s="418"/>
      <c r="O132" s="418"/>
      <c r="P132" s="418"/>
      <c r="Q132" s="418"/>
      <c r="R132" s="418"/>
      <c r="S132" s="418"/>
      <c r="T132" s="418"/>
      <c r="U132" s="418"/>
      <c r="V132" s="418"/>
      <c r="W132" s="418"/>
      <c r="X132" s="418"/>
      <c r="Y132" s="418"/>
      <c r="Z132" s="418"/>
    </row>
    <row r="133" spans="1:26">
      <c r="A133" s="423" t="str">
        <f t="shared" si="12"/>
        <v>Ейч Ар Кепитъл АД</v>
      </c>
      <c r="B133" s="423" t="str">
        <f t="shared" si="13"/>
        <v>204654533</v>
      </c>
      <c r="C133" s="424" t="str">
        <f t="shared" si="14"/>
        <v>31.12.2025</v>
      </c>
      <c r="D133" s="418" t="s">
        <v>321</v>
      </c>
      <c r="E133" s="418">
        <v>1</v>
      </c>
      <c r="F133" s="418" t="s">
        <v>320</v>
      </c>
      <c r="G133" s="418" t="s">
        <v>954</v>
      </c>
      <c r="H133" s="425">
        <f>'2-Отчет за доходите'!C18</f>
        <v>0</v>
      </c>
      <c r="I133" s="418"/>
      <c r="J133" s="418"/>
      <c r="K133" s="418"/>
      <c r="L133" s="418"/>
      <c r="M133" s="418"/>
      <c r="N133" s="418"/>
      <c r="O133" s="418"/>
      <c r="P133" s="418"/>
      <c r="Q133" s="418"/>
      <c r="R133" s="418"/>
      <c r="S133" s="418"/>
      <c r="T133" s="418"/>
      <c r="U133" s="418"/>
      <c r="V133" s="418"/>
      <c r="W133" s="418"/>
      <c r="X133" s="418"/>
      <c r="Y133" s="418"/>
      <c r="Z133" s="418"/>
    </row>
    <row r="134" spans="1:26">
      <c r="A134" s="423" t="str">
        <f t="shared" si="12"/>
        <v>Ейч Ар Кепитъл АД</v>
      </c>
      <c r="B134" s="423" t="str">
        <f t="shared" si="13"/>
        <v>204654533</v>
      </c>
      <c r="C134" s="424" t="str">
        <f t="shared" si="14"/>
        <v>31.12.2025</v>
      </c>
      <c r="D134" s="418" t="s">
        <v>325</v>
      </c>
      <c r="E134" s="418">
        <v>1</v>
      </c>
      <c r="F134" s="418" t="s">
        <v>324</v>
      </c>
      <c r="G134" s="418" t="s">
        <v>954</v>
      </c>
      <c r="H134" s="425">
        <f>'2-Отчет за доходите'!C19</f>
        <v>0</v>
      </c>
      <c r="I134" s="418"/>
      <c r="J134" s="418"/>
      <c r="K134" s="418"/>
      <c r="L134" s="418"/>
      <c r="M134" s="418"/>
      <c r="N134" s="418"/>
      <c r="O134" s="418"/>
      <c r="P134" s="418"/>
      <c r="Q134" s="418"/>
      <c r="R134" s="418"/>
      <c r="S134" s="418"/>
      <c r="T134" s="418"/>
      <c r="U134" s="418"/>
      <c r="V134" s="418"/>
      <c r="W134" s="418"/>
      <c r="X134" s="418"/>
      <c r="Y134" s="418"/>
      <c r="Z134" s="418"/>
    </row>
    <row r="135" spans="1:26">
      <c r="A135" s="423" t="str">
        <f t="shared" si="12"/>
        <v>Ейч Ар Кепитъл АД</v>
      </c>
      <c r="B135" s="423" t="str">
        <f t="shared" si="13"/>
        <v>204654533</v>
      </c>
      <c r="C135" s="424" t="str">
        <f t="shared" si="14"/>
        <v>31.12.2025</v>
      </c>
      <c r="D135" s="418" t="s">
        <v>329</v>
      </c>
      <c r="E135" s="418">
        <v>1</v>
      </c>
      <c r="F135" s="418" t="s">
        <v>328</v>
      </c>
      <c r="G135" s="418" t="s">
        <v>954</v>
      </c>
      <c r="H135" s="425">
        <f>'2-Отчет за доходите'!C20</f>
        <v>0</v>
      </c>
      <c r="I135" s="418"/>
      <c r="J135" s="418"/>
      <c r="K135" s="418"/>
      <c r="L135" s="418"/>
      <c r="M135" s="418"/>
      <c r="N135" s="418"/>
      <c r="O135" s="418"/>
      <c r="P135" s="418"/>
      <c r="Q135" s="418"/>
      <c r="R135" s="418"/>
      <c r="S135" s="418"/>
      <c r="T135" s="418"/>
      <c r="U135" s="418"/>
      <c r="V135" s="418"/>
      <c r="W135" s="418"/>
      <c r="X135" s="418"/>
      <c r="Y135" s="418"/>
      <c r="Z135" s="418"/>
    </row>
    <row r="136" spans="1:26">
      <c r="A136" s="423" t="str">
        <f t="shared" si="12"/>
        <v>Ейч Ар Кепитъл АД</v>
      </c>
      <c r="B136" s="423" t="str">
        <f t="shared" si="13"/>
        <v>204654533</v>
      </c>
      <c r="C136" s="424" t="str">
        <f t="shared" si="14"/>
        <v>31.12.2025</v>
      </c>
      <c r="D136" s="418" t="s">
        <v>331</v>
      </c>
      <c r="E136" s="418">
        <v>1</v>
      </c>
      <c r="F136" s="418" t="s">
        <v>330</v>
      </c>
      <c r="G136" s="418" t="s">
        <v>954</v>
      </c>
      <c r="H136" s="425">
        <f>'2-Отчет за доходите'!C21</f>
        <v>0</v>
      </c>
      <c r="I136" s="418"/>
      <c r="J136" s="418"/>
      <c r="K136" s="418"/>
      <c r="L136" s="418"/>
      <c r="M136" s="418"/>
      <c r="N136" s="418"/>
      <c r="O136" s="418"/>
      <c r="P136" s="418"/>
      <c r="Q136" s="418"/>
      <c r="R136" s="418"/>
      <c r="S136" s="418"/>
      <c r="T136" s="418"/>
      <c r="U136" s="418"/>
      <c r="V136" s="418"/>
      <c r="W136" s="418"/>
      <c r="X136" s="418"/>
      <c r="Y136" s="418"/>
      <c r="Z136" s="418"/>
    </row>
    <row r="137" spans="1:26">
      <c r="A137" s="423" t="str">
        <f t="shared" si="12"/>
        <v>Ейч Ар Кепитъл АД</v>
      </c>
      <c r="B137" s="423" t="str">
        <f t="shared" si="13"/>
        <v>204654533</v>
      </c>
      <c r="C137" s="424" t="str">
        <f t="shared" si="14"/>
        <v>31.12.2025</v>
      </c>
      <c r="D137" s="418" t="s">
        <v>333</v>
      </c>
      <c r="E137" s="418">
        <v>1</v>
      </c>
      <c r="F137" s="418" t="s">
        <v>298</v>
      </c>
      <c r="G137" s="418" t="s">
        <v>954</v>
      </c>
      <c r="H137" s="425">
        <f>'2-Отчет за доходите'!C22</f>
        <v>58</v>
      </c>
      <c r="I137" s="418"/>
      <c r="J137" s="418"/>
      <c r="K137" s="418"/>
      <c r="L137" s="418"/>
      <c r="M137" s="418"/>
      <c r="N137" s="418"/>
      <c r="O137" s="418"/>
      <c r="P137" s="418"/>
      <c r="Q137" s="418"/>
      <c r="R137" s="418"/>
      <c r="S137" s="418"/>
      <c r="T137" s="418"/>
      <c r="U137" s="418"/>
      <c r="V137" s="418"/>
      <c r="W137" s="418"/>
      <c r="X137" s="418"/>
      <c r="Y137" s="418"/>
      <c r="Z137" s="418"/>
    </row>
    <row r="138" spans="1:26">
      <c r="A138" s="423" t="str">
        <f t="shared" si="12"/>
        <v>Ейч Ар Кепитъл АД</v>
      </c>
      <c r="B138" s="423" t="str">
        <f t="shared" si="13"/>
        <v>204654533</v>
      </c>
      <c r="C138" s="424" t="str">
        <f t="shared" si="14"/>
        <v>31.12.2025</v>
      </c>
      <c r="D138" s="418" t="s">
        <v>342</v>
      </c>
      <c r="E138" s="418">
        <v>1</v>
      </c>
      <c r="F138" s="418" t="s">
        <v>341</v>
      </c>
      <c r="G138" s="418" t="s">
        <v>954</v>
      </c>
      <c r="H138" s="425">
        <f>'2-Отчет за доходите'!C25</f>
        <v>35</v>
      </c>
      <c r="I138" s="418"/>
      <c r="J138" s="418"/>
      <c r="K138" s="418"/>
      <c r="L138" s="418"/>
      <c r="M138" s="418"/>
      <c r="N138" s="418"/>
      <c r="O138" s="418"/>
      <c r="P138" s="418"/>
      <c r="Q138" s="418"/>
      <c r="R138" s="418"/>
      <c r="S138" s="418"/>
      <c r="T138" s="418"/>
      <c r="U138" s="418"/>
      <c r="V138" s="418"/>
      <c r="W138" s="418"/>
      <c r="X138" s="418"/>
      <c r="Y138" s="418"/>
      <c r="Z138" s="418"/>
    </row>
    <row r="139" spans="1:26">
      <c r="A139" s="423" t="str">
        <f t="shared" si="12"/>
        <v>Ейч Ар Кепитъл АД</v>
      </c>
      <c r="B139" s="423" t="str">
        <f t="shared" si="13"/>
        <v>204654533</v>
      </c>
      <c r="C139" s="424" t="str">
        <f t="shared" si="14"/>
        <v>31.12.2025</v>
      </c>
      <c r="D139" s="418" t="s">
        <v>346</v>
      </c>
      <c r="E139" s="418">
        <v>1</v>
      </c>
      <c r="F139" s="418" t="s">
        <v>345</v>
      </c>
      <c r="G139" s="418" t="s">
        <v>954</v>
      </c>
      <c r="H139" s="425">
        <f>'2-Отчет за доходите'!C26</f>
        <v>1138</v>
      </c>
      <c r="I139" s="418"/>
      <c r="J139" s="418"/>
      <c r="K139" s="418"/>
      <c r="L139" s="418"/>
      <c r="M139" s="418"/>
      <c r="N139" s="418"/>
      <c r="O139" s="418"/>
      <c r="P139" s="418"/>
      <c r="Q139" s="418"/>
      <c r="R139" s="418"/>
      <c r="S139" s="418"/>
      <c r="T139" s="418"/>
      <c r="U139" s="418"/>
      <c r="V139" s="418"/>
      <c r="W139" s="418"/>
      <c r="X139" s="418"/>
      <c r="Y139" s="418"/>
      <c r="Z139" s="418"/>
    </row>
    <row r="140" spans="1:26">
      <c r="A140" s="423" t="str">
        <f t="shared" si="12"/>
        <v>Ейч Ар Кепитъл АД</v>
      </c>
      <c r="B140" s="423" t="str">
        <f t="shared" si="13"/>
        <v>204654533</v>
      </c>
      <c r="C140" s="424" t="str">
        <f t="shared" si="14"/>
        <v>31.12.2025</v>
      </c>
      <c r="D140" s="418" t="s">
        <v>350</v>
      </c>
      <c r="E140" s="418">
        <v>1</v>
      </c>
      <c r="F140" s="418" t="s">
        <v>349</v>
      </c>
      <c r="G140" s="418" t="s">
        <v>954</v>
      </c>
      <c r="H140" s="425">
        <f>'2-Отчет за доходите'!C27</f>
        <v>35</v>
      </c>
      <c r="I140" s="418"/>
      <c r="J140" s="418"/>
      <c r="K140" s="418"/>
      <c r="L140" s="418"/>
      <c r="M140" s="418"/>
      <c r="N140" s="418"/>
      <c r="O140" s="418"/>
      <c r="P140" s="418"/>
      <c r="Q140" s="418"/>
      <c r="R140" s="418"/>
      <c r="S140" s="418"/>
      <c r="T140" s="418"/>
      <c r="U140" s="418"/>
      <c r="V140" s="418"/>
      <c r="W140" s="418"/>
      <c r="X140" s="418"/>
      <c r="Y140" s="418"/>
      <c r="Z140" s="418"/>
    </row>
    <row r="141" spans="1:26">
      <c r="A141" s="423" t="str">
        <f t="shared" si="12"/>
        <v>Ейч Ар Кепитъл АД</v>
      </c>
      <c r="B141" s="423" t="str">
        <f t="shared" si="13"/>
        <v>204654533</v>
      </c>
      <c r="C141" s="424" t="str">
        <f t="shared" si="14"/>
        <v>31.12.2025</v>
      </c>
      <c r="D141" s="418" t="s">
        <v>352</v>
      </c>
      <c r="E141" s="418">
        <v>1</v>
      </c>
      <c r="F141" s="418" t="s">
        <v>97</v>
      </c>
      <c r="G141" s="418" t="s">
        <v>954</v>
      </c>
      <c r="H141" s="425">
        <f>'2-Отчет за доходите'!C28</f>
        <v>2</v>
      </c>
      <c r="I141" s="418"/>
      <c r="J141" s="418"/>
      <c r="K141" s="418"/>
      <c r="L141" s="418"/>
      <c r="M141" s="418"/>
      <c r="N141" s="418"/>
      <c r="O141" s="418"/>
      <c r="P141" s="418"/>
      <c r="Q141" s="418"/>
      <c r="R141" s="418"/>
      <c r="S141" s="418"/>
      <c r="T141" s="418"/>
      <c r="U141" s="418"/>
      <c r="V141" s="418"/>
      <c r="W141" s="418"/>
      <c r="X141" s="418"/>
      <c r="Y141" s="418"/>
      <c r="Z141" s="418"/>
    </row>
    <row r="142" spans="1:26">
      <c r="A142" s="423" t="str">
        <f t="shared" si="12"/>
        <v>Ейч Ар Кепитъл АД</v>
      </c>
      <c r="B142" s="423" t="str">
        <f t="shared" si="13"/>
        <v>204654533</v>
      </c>
      <c r="C142" s="424" t="str">
        <f t="shared" si="14"/>
        <v>31.12.2025</v>
      </c>
      <c r="D142" s="418" t="s">
        <v>353</v>
      </c>
      <c r="E142" s="418">
        <v>1</v>
      </c>
      <c r="F142" s="418" t="s">
        <v>338</v>
      </c>
      <c r="G142" s="418" t="s">
        <v>954</v>
      </c>
      <c r="H142" s="425">
        <f>'2-Отчет за доходите'!C29</f>
        <v>1210</v>
      </c>
      <c r="I142" s="418"/>
      <c r="J142" s="418"/>
      <c r="K142" s="418"/>
      <c r="L142" s="418"/>
      <c r="M142" s="418"/>
      <c r="N142" s="418"/>
      <c r="O142" s="418"/>
      <c r="P142" s="418"/>
      <c r="Q142" s="418"/>
      <c r="R142" s="418"/>
      <c r="S142" s="418"/>
      <c r="T142" s="418"/>
      <c r="U142" s="418"/>
      <c r="V142" s="418"/>
      <c r="W142" s="418"/>
      <c r="X142" s="418"/>
      <c r="Y142" s="418"/>
      <c r="Z142" s="418"/>
    </row>
    <row r="143" spans="1:26">
      <c r="A143" s="423" t="str">
        <f t="shared" si="12"/>
        <v>Ейч Ар Кепитъл АД</v>
      </c>
      <c r="B143" s="423" t="str">
        <f t="shared" si="13"/>
        <v>204654533</v>
      </c>
      <c r="C143" s="424" t="str">
        <f t="shared" si="14"/>
        <v>31.12.2025</v>
      </c>
      <c r="D143" s="418" t="s">
        <v>355</v>
      </c>
      <c r="E143" s="418">
        <v>1</v>
      </c>
      <c r="F143" s="418" t="s">
        <v>354</v>
      </c>
      <c r="G143" s="418" t="s">
        <v>954</v>
      </c>
      <c r="H143" s="425">
        <f>'2-Отчет за доходите'!C31</f>
        <v>1268</v>
      </c>
      <c r="I143" s="418"/>
      <c r="J143" s="418"/>
      <c r="K143" s="418"/>
      <c r="L143" s="418"/>
      <c r="M143" s="418"/>
      <c r="N143" s="418"/>
      <c r="O143" s="418"/>
      <c r="P143" s="418"/>
      <c r="Q143" s="418"/>
      <c r="R143" s="418"/>
      <c r="S143" s="418"/>
      <c r="T143" s="418"/>
      <c r="U143" s="418"/>
      <c r="V143" s="418"/>
      <c r="W143" s="418"/>
      <c r="X143" s="418"/>
      <c r="Y143" s="418"/>
      <c r="Z143" s="418"/>
    </row>
    <row r="144" spans="1:26">
      <c r="A144" s="423" t="str">
        <f t="shared" si="12"/>
        <v>Ейч Ар Кепитъл АД</v>
      </c>
      <c r="B144" s="423" t="str">
        <f t="shared" si="13"/>
        <v>204654533</v>
      </c>
      <c r="C144" s="424" t="str">
        <f t="shared" si="14"/>
        <v>31.12.2025</v>
      </c>
      <c r="D144" s="418" t="s">
        <v>359</v>
      </c>
      <c r="E144" s="418">
        <v>1</v>
      </c>
      <c r="F144" s="418" t="s">
        <v>358</v>
      </c>
      <c r="G144" s="418" t="s">
        <v>954</v>
      </c>
      <c r="H144" s="425">
        <f>'2-Отчет за доходите'!C33</f>
        <v>4806</v>
      </c>
      <c r="I144" s="418"/>
      <c r="J144" s="418"/>
      <c r="K144" s="418"/>
      <c r="L144" s="418"/>
      <c r="M144" s="418"/>
      <c r="N144" s="418"/>
      <c r="O144" s="418"/>
      <c r="P144" s="418"/>
      <c r="Q144" s="418"/>
      <c r="R144" s="418"/>
      <c r="S144" s="418"/>
      <c r="T144" s="418"/>
      <c r="U144" s="418"/>
      <c r="V144" s="418"/>
      <c r="W144" s="418"/>
      <c r="X144" s="418"/>
      <c r="Y144" s="418"/>
      <c r="Z144" s="418"/>
    </row>
    <row r="145" spans="1:26">
      <c r="A145" s="423" t="str">
        <f t="shared" si="12"/>
        <v>Ейч Ар Кепитъл АД</v>
      </c>
      <c r="B145" s="423" t="str">
        <f t="shared" si="13"/>
        <v>204654533</v>
      </c>
      <c r="C145" s="424" t="str">
        <f t="shared" si="14"/>
        <v>31.12.2025</v>
      </c>
      <c r="D145" s="418" t="s">
        <v>363</v>
      </c>
      <c r="E145" s="418">
        <v>1</v>
      </c>
      <c r="F145" s="418" t="s">
        <v>362</v>
      </c>
      <c r="G145" s="418" t="s">
        <v>954</v>
      </c>
      <c r="H145" s="425">
        <f>'2-Отчет за доходите'!C34</f>
        <v>0</v>
      </c>
      <c r="I145" s="418"/>
      <c r="J145" s="418"/>
      <c r="K145" s="418"/>
      <c r="L145" s="418"/>
      <c r="M145" s="418"/>
      <c r="N145" s="418"/>
      <c r="O145" s="418"/>
      <c r="P145" s="418"/>
      <c r="Q145" s="418"/>
      <c r="R145" s="418"/>
      <c r="S145" s="418"/>
      <c r="T145" s="418"/>
      <c r="U145" s="418"/>
      <c r="V145" s="418"/>
      <c r="W145" s="418"/>
      <c r="X145" s="418"/>
      <c r="Y145" s="418"/>
      <c r="Z145" s="418"/>
    </row>
    <row r="146" spans="1:26">
      <c r="A146" s="423" t="str">
        <f t="shared" si="12"/>
        <v>Ейч Ар Кепитъл АД</v>
      </c>
      <c r="B146" s="423" t="str">
        <f t="shared" si="13"/>
        <v>204654533</v>
      </c>
      <c r="C146" s="424" t="str">
        <f t="shared" si="14"/>
        <v>31.12.2025</v>
      </c>
      <c r="D146" s="418" t="s">
        <v>367</v>
      </c>
      <c r="E146" s="418">
        <v>1</v>
      </c>
      <c r="F146" s="418" t="s">
        <v>366</v>
      </c>
      <c r="G146" s="418" t="s">
        <v>954</v>
      </c>
      <c r="H146" s="425">
        <f>'2-Отчет за доходите'!C35</f>
        <v>0</v>
      </c>
      <c r="I146" s="418"/>
      <c r="J146" s="418"/>
      <c r="K146" s="418"/>
      <c r="L146" s="418"/>
      <c r="M146" s="418"/>
      <c r="N146" s="418"/>
      <c r="O146" s="418"/>
      <c r="P146" s="418"/>
      <c r="Q146" s="418"/>
      <c r="R146" s="418"/>
      <c r="S146" s="418"/>
      <c r="T146" s="418"/>
      <c r="U146" s="418"/>
      <c r="V146" s="418"/>
      <c r="W146" s="418"/>
      <c r="X146" s="418"/>
      <c r="Y146" s="418"/>
      <c r="Z146" s="418"/>
    </row>
    <row r="147" spans="1:26">
      <c r="A147" s="423" t="str">
        <f t="shared" si="12"/>
        <v>Ейч Ар Кепитъл АД</v>
      </c>
      <c r="B147" s="423" t="str">
        <f t="shared" si="13"/>
        <v>204654533</v>
      </c>
      <c r="C147" s="424" t="str">
        <f t="shared" si="14"/>
        <v>31.12.2025</v>
      </c>
      <c r="D147" s="418" t="s">
        <v>371</v>
      </c>
      <c r="E147" s="418">
        <v>1</v>
      </c>
      <c r="F147" s="418" t="s">
        <v>370</v>
      </c>
      <c r="G147" s="418" t="s">
        <v>954</v>
      </c>
      <c r="H147" s="425">
        <f>'2-Отчет за доходите'!C36</f>
        <v>1268</v>
      </c>
      <c r="I147" s="418"/>
      <c r="J147" s="418"/>
      <c r="K147" s="418"/>
      <c r="L147" s="418"/>
      <c r="M147" s="418"/>
      <c r="N147" s="418"/>
      <c r="O147" s="418"/>
      <c r="P147" s="418"/>
      <c r="Q147" s="418"/>
      <c r="R147" s="418"/>
      <c r="S147" s="418"/>
      <c r="T147" s="418"/>
      <c r="U147" s="418"/>
      <c r="V147" s="418"/>
      <c r="W147" s="418"/>
      <c r="X147" s="418"/>
      <c r="Y147" s="418"/>
      <c r="Z147" s="418"/>
    </row>
    <row r="148" spans="1:26">
      <c r="A148" s="423" t="str">
        <f t="shared" si="12"/>
        <v>Ейч Ар Кепитъл АД</v>
      </c>
      <c r="B148" s="423" t="str">
        <f t="shared" si="13"/>
        <v>204654533</v>
      </c>
      <c r="C148" s="424" t="str">
        <f t="shared" si="14"/>
        <v>31.12.2025</v>
      </c>
      <c r="D148" s="418" t="s">
        <v>375</v>
      </c>
      <c r="E148" s="418">
        <v>1</v>
      </c>
      <c r="F148" s="418" t="s">
        <v>374</v>
      </c>
      <c r="G148" s="418" t="s">
        <v>954</v>
      </c>
      <c r="H148" s="425">
        <f>'2-Отчет за доходите'!C37</f>
        <v>4806</v>
      </c>
      <c r="I148" s="418"/>
      <c r="J148" s="418"/>
      <c r="K148" s="418"/>
      <c r="L148" s="418"/>
      <c r="M148" s="418"/>
      <c r="N148" s="418"/>
      <c r="O148" s="418"/>
      <c r="P148" s="418"/>
      <c r="Q148" s="418"/>
      <c r="R148" s="418"/>
      <c r="S148" s="418"/>
      <c r="T148" s="418"/>
      <c r="U148" s="418"/>
      <c r="V148" s="418"/>
      <c r="W148" s="418"/>
      <c r="X148" s="418"/>
      <c r="Y148" s="418"/>
      <c r="Z148" s="418"/>
    </row>
    <row r="149" spans="1:26">
      <c r="A149" s="423" t="str">
        <f t="shared" si="12"/>
        <v>Ейч Ар Кепитъл АД</v>
      </c>
      <c r="B149" s="423" t="str">
        <f t="shared" si="13"/>
        <v>204654533</v>
      </c>
      <c r="C149" s="424" t="str">
        <f t="shared" si="14"/>
        <v>31.12.2025</v>
      </c>
      <c r="D149" s="418" t="s">
        <v>379</v>
      </c>
      <c r="E149" s="418">
        <v>1</v>
      </c>
      <c r="F149" s="418" t="s">
        <v>378</v>
      </c>
      <c r="G149" s="418" t="s">
        <v>954</v>
      </c>
      <c r="H149" s="425">
        <f>'2-Отчет за доходите'!C38</f>
        <v>495</v>
      </c>
      <c r="I149" s="418"/>
      <c r="J149" s="418"/>
      <c r="K149" s="418"/>
      <c r="L149" s="418"/>
      <c r="M149" s="418"/>
      <c r="N149" s="418"/>
      <c r="O149" s="418"/>
      <c r="P149" s="418"/>
      <c r="Q149" s="418"/>
      <c r="R149" s="418"/>
      <c r="S149" s="418"/>
      <c r="T149" s="418"/>
      <c r="U149" s="418"/>
      <c r="V149" s="418"/>
      <c r="W149" s="418"/>
      <c r="X149" s="418"/>
      <c r="Y149" s="418"/>
      <c r="Z149" s="418"/>
    </row>
    <row r="150" spans="1:26">
      <c r="A150" s="423" t="str">
        <f t="shared" si="12"/>
        <v>Ейч Ар Кепитъл АД</v>
      </c>
      <c r="B150" s="423" t="str">
        <f t="shared" si="13"/>
        <v>204654533</v>
      </c>
      <c r="C150" s="424" t="str">
        <f t="shared" si="14"/>
        <v>31.12.2025</v>
      </c>
      <c r="D150" s="418" t="s">
        <v>381</v>
      </c>
      <c r="E150" s="418">
        <v>1</v>
      </c>
      <c r="F150" s="418" t="s">
        <v>380</v>
      </c>
      <c r="G150" s="418" t="s">
        <v>954</v>
      </c>
      <c r="H150" s="425">
        <f>'2-Отчет за доходите'!C39</f>
        <v>0</v>
      </c>
      <c r="I150" s="418"/>
      <c r="J150" s="418"/>
      <c r="K150" s="418"/>
      <c r="L150" s="418"/>
      <c r="M150" s="418"/>
      <c r="N150" s="418"/>
      <c r="O150" s="418"/>
      <c r="P150" s="418"/>
      <c r="Q150" s="418"/>
      <c r="R150" s="418"/>
      <c r="S150" s="418"/>
      <c r="T150" s="418"/>
      <c r="U150" s="418"/>
      <c r="V150" s="418"/>
      <c r="W150" s="418"/>
      <c r="X150" s="418"/>
      <c r="Y150" s="418"/>
      <c r="Z150" s="418"/>
    </row>
    <row r="151" spans="1:26">
      <c r="A151" s="423" t="str">
        <f t="shared" si="12"/>
        <v>Ейч Ар Кепитъл АД</v>
      </c>
      <c r="B151" s="423" t="str">
        <f t="shared" si="13"/>
        <v>204654533</v>
      </c>
      <c r="C151" s="424" t="str">
        <f t="shared" si="14"/>
        <v>31.12.2025</v>
      </c>
      <c r="D151" s="418" t="s">
        <v>383</v>
      </c>
      <c r="E151" s="418">
        <v>1</v>
      </c>
      <c r="F151" s="418" t="s">
        <v>382</v>
      </c>
      <c r="G151" s="418" t="s">
        <v>954</v>
      </c>
      <c r="H151" s="425">
        <f>'2-Отчет за доходите'!C40</f>
        <v>495</v>
      </c>
      <c r="I151" s="418"/>
      <c r="J151" s="418"/>
      <c r="K151" s="418"/>
      <c r="L151" s="418"/>
      <c r="M151" s="418"/>
      <c r="N151" s="418"/>
      <c r="O151" s="418"/>
      <c r="P151" s="418"/>
      <c r="Q151" s="418"/>
      <c r="R151" s="418"/>
      <c r="S151" s="418"/>
      <c r="T151" s="418"/>
      <c r="U151" s="418"/>
      <c r="V151" s="418"/>
      <c r="W151" s="418"/>
      <c r="X151" s="418"/>
      <c r="Y151" s="418"/>
      <c r="Z151" s="418"/>
    </row>
    <row r="152" spans="1:26">
      <c r="A152" s="423" t="str">
        <f t="shared" si="12"/>
        <v>Ейч Ар Кепитъл АД</v>
      </c>
      <c r="B152" s="423" t="str">
        <f t="shared" si="13"/>
        <v>204654533</v>
      </c>
      <c r="C152" s="424" t="str">
        <f t="shared" si="14"/>
        <v>31.12.2025</v>
      </c>
      <c r="D152" s="418" t="s">
        <v>385</v>
      </c>
      <c r="E152" s="418">
        <v>1</v>
      </c>
      <c r="F152" s="418" t="s">
        <v>384</v>
      </c>
      <c r="G152" s="418" t="s">
        <v>954</v>
      </c>
      <c r="H152" s="425">
        <f>'2-Отчет за доходите'!C41</f>
        <v>0</v>
      </c>
      <c r="I152" s="418"/>
      <c r="J152" s="418"/>
      <c r="K152" s="418"/>
      <c r="L152" s="418"/>
      <c r="M152" s="418"/>
      <c r="N152" s="418"/>
      <c r="O152" s="418"/>
      <c r="P152" s="418"/>
      <c r="Q152" s="418"/>
      <c r="R152" s="418"/>
      <c r="S152" s="418"/>
      <c r="T152" s="418"/>
      <c r="U152" s="418"/>
      <c r="V152" s="418"/>
      <c r="W152" s="418"/>
      <c r="X152" s="418"/>
      <c r="Y152" s="418"/>
      <c r="Z152" s="418"/>
    </row>
    <row r="153" spans="1:26">
      <c r="A153" s="423" t="str">
        <f t="shared" si="12"/>
        <v>Ейч Ар Кепитъл АД</v>
      </c>
      <c r="B153" s="423" t="str">
        <f t="shared" si="13"/>
        <v>204654533</v>
      </c>
      <c r="C153" s="424" t="str">
        <f t="shared" si="14"/>
        <v>31.12.2025</v>
      </c>
      <c r="D153" s="418" t="s">
        <v>387</v>
      </c>
      <c r="E153" s="418">
        <v>1</v>
      </c>
      <c r="F153" s="418" t="s">
        <v>386</v>
      </c>
      <c r="G153" s="418" t="s">
        <v>954</v>
      </c>
      <c r="H153" s="425">
        <f>'2-Отчет за доходите'!C42</f>
        <v>4311</v>
      </c>
      <c r="I153" s="418"/>
      <c r="J153" s="418"/>
      <c r="K153" s="418"/>
      <c r="L153" s="418"/>
      <c r="M153" s="418"/>
      <c r="N153" s="418"/>
      <c r="O153" s="418"/>
      <c r="P153" s="418"/>
      <c r="Q153" s="418"/>
      <c r="R153" s="418"/>
      <c r="S153" s="418"/>
      <c r="T153" s="418"/>
      <c r="U153" s="418"/>
      <c r="V153" s="418"/>
      <c r="W153" s="418"/>
      <c r="X153" s="418"/>
      <c r="Y153" s="418"/>
      <c r="Z153" s="418"/>
    </row>
    <row r="154" spans="1:26">
      <c r="A154" s="423" t="str">
        <f t="shared" si="12"/>
        <v>Ейч Ар Кепитъл АД</v>
      </c>
      <c r="B154" s="423" t="str">
        <f t="shared" si="13"/>
        <v>204654533</v>
      </c>
      <c r="C154" s="424" t="str">
        <f t="shared" si="14"/>
        <v>31.12.2025</v>
      </c>
      <c r="D154" s="418" t="s">
        <v>391</v>
      </c>
      <c r="E154" s="418">
        <v>1</v>
      </c>
      <c r="F154" s="418" t="s">
        <v>390</v>
      </c>
      <c r="G154" s="418" t="s">
        <v>954</v>
      </c>
      <c r="H154" s="425">
        <f>'2-Отчет за доходите'!C43</f>
        <v>0</v>
      </c>
      <c r="I154" s="418"/>
      <c r="J154" s="418"/>
      <c r="K154" s="418"/>
      <c r="L154" s="418"/>
      <c r="M154" s="418"/>
      <c r="N154" s="418"/>
      <c r="O154" s="418"/>
      <c r="P154" s="418"/>
      <c r="Q154" s="418"/>
      <c r="R154" s="418"/>
      <c r="S154" s="418"/>
      <c r="T154" s="418"/>
      <c r="U154" s="418"/>
      <c r="V154" s="418"/>
      <c r="W154" s="418"/>
      <c r="X154" s="418"/>
      <c r="Y154" s="418"/>
      <c r="Z154" s="418"/>
    </row>
    <row r="155" spans="1:26">
      <c r="A155" s="423" t="str">
        <f t="shared" si="12"/>
        <v>Ейч Ар Кепитъл АД</v>
      </c>
      <c r="B155" s="423" t="str">
        <f t="shared" si="13"/>
        <v>204654533</v>
      </c>
      <c r="C155" s="424" t="str">
        <f t="shared" si="14"/>
        <v>31.12.2025</v>
      </c>
      <c r="D155" s="418" t="s">
        <v>394</v>
      </c>
      <c r="E155" s="418">
        <v>1</v>
      </c>
      <c r="F155" s="418" t="s">
        <v>393</v>
      </c>
      <c r="G155" s="418" t="s">
        <v>954</v>
      </c>
      <c r="H155" s="425">
        <f>'2-Отчет за доходите'!C44</f>
        <v>4311</v>
      </c>
      <c r="I155" s="418"/>
      <c r="J155" s="418"/>
      <c r="K155" s="418"/>
      <c r="L155" s="418"/>
      <c r="M155" s="418"/>
      <c r="N155" s="418"/>
      <c r="O155" s="418"/>
      <c r="P155" s="418"/>
      <c r="Q155" s="418"/>
      <c r="R155" s="418"/>
      <c r="S155" s="418"/>
      <c r="T155" s="418"/>
      <c r="U155" s="418"/>
      <c r="V155" s="418"/>
      <c r="W155" s="418"/>
      <c r="X155" s="418"/>
      <c r="Y155" s="418"/>
      <c r="Z155" s="418"/>
    </row>
    <row r="156" spans="1:26">
      <c r="A156" s="423" t="str">
        <f t="shared" si="12"/>
        <v>Ейч Ар Кепитъл АД</v>
      </c>
      <c r="B156" s="423" t="str">
        <f t="shared" si="13"/>
        <v>204654533</v>
      </c>
      <c r="C156" s="424" t="str">
        <f t="shared" si="14"/>
        <v>31.12.2025</v>
      </c>
      <c r="D156" s="418" t="s">
        <v>398</v>
      </c>
      <c r="E156" s="418">
        <v>1</v>
      </c>
      <c r="F156" s="418" t="s">
        <v>397</v>
      </c>
      <c r="G156" s="418" t="s">
        <v>954</v>
      </c>
      <c r="H156" s="425">
        <f>'2-Отчет за доходите'!C45</f>
        <v>6074</v>
      </c>
      <c r="I156" s="418"/>
      <c r="J156" s="418"/>
      <c r="K156" s="418"/>
      <c r="L156" s="418"/>
      <c r="M156" s="418"/>
      <c r="N156" s="418"/>
      <c r="O156" s="418"/>
      <c r="P156" s="418"/>
      <c r="Q156" s="418"/>
      <c r="R156" s="418"/>
      <c r="S156" s="418"/>
      <c r="T156" s="418"/>
      <c r="U156" s="418"/>
      <c r="V156" s="418"/>
      <c r="W156" s="418"/>
      <c r="X156" s="418"/>
      <c r="Y156" s="418"/>
      <c r="Z156" s="418"/>
    </row>
    <row r="157" spans="1:26">
      <c r="A157" s="423" t="str">
        <f t="shared" si="12"/>
        <v>Ейч Ар Кепитъл АД</v>
      </c>
      <c r="B157" s="423" t="str">
        <f t="shared" si="13"/>
        <v>204654533</v>
      </c>
      <c r="C157" s="424" t="str">
        <f t="shared" si="14"/>
        <v>31.12.2025</v>
      </c>
      <c r="D157" s="418" t="s">
        <v>303</v>
      </c>
      <c r="E157" s="418">
        <v>1</v>
      </c>
      <c r="F157" s="418" t="s">
        <v>302</v>
      </c>
      <c r="G157" s="418" t="s">
        <v>955</v>
      </c>
      <c r="H157" s="425">
        <f>'2-Отчет за доходите'!G12</f>
        <v>0</v>
      </c>
      <c r="I157" s="418"/>
      <c r="J157" s="418"/>
      <c r="K157" s="418"/>
      <c r="L157" s="418"/>
      <c r="M157" s="418"/>
      <c r="N157" s="418"/>
      <c r="O157" s="418"/>
      <c r="P157" s="418"/>
      <c r="Q157" s="418"/>
      <c r="R157" s="418"/>
      <c r="S157" s="418"/>
      <c r="T157" s="418"/>
      <c r="U157" s="418"/>
      <c r="V157" s="418"/>
      <c r="W157" s="418"/>
      <c r="X157" s="418"/>
      <c r="Y157" s="418"/>
      <c r="Z157" s="418"/>
    </row>
    <row r="158" spans="1:26">
      <c r="A158" s="423" t="str">
        <f t="shared" si="12"/>
        <v>Ейч Ар Кепитъл АД</v>
      </c>
      <c r="B158" s="423" t="str">
        <f t="shared" si="13"/>
        <v>204654533</v>
      </c>
      <c r="C158" s="424" t="str">
        <f t="shared" si="14"/>
        <v>31.12.2025</v>
      </c>
      <c r="D158" s="418" t="s">
        <v>307</v>
      </c>
      <c r="E158" s="418">
        <v>1</v>
      </c>
      <c r="F158" s="418" t="s">
        <v>306</v>
      </c>
      <c r="G158" s="418" t="s">
        <v>955</v>
      </c>
      <c r="H158" s="425">
        <f>'2-Отчет за доходите'!G13</f>
        <v>0</v>
      </c>
      <c r="I158" s="418"/>
      <c r="J158" s="418"/>
      <c r="K158" s="418"/>
      <c r="L158" s="418"/>
      <c r="M158" s="418"/>
      <c r="N158" s="418"/>
      <c r="O158" s="418"/>
      <c r="P158" s="418"/>
      <c r="Q158" s="418"/>
      <c r="R158" s="418"/>
      <c r="S158" s="418"/>
      <c r="T158" s="418"/>
      <c r="U158" s="418"/>
      <c r="V158" s="418"/>
      <c r="W158" s="418"/>
      <c r="X158" s="418"/>
      <c r="Y158" s="418"/>
      <c r="Z158" s="418"/>
    </row>
    <row r="159" spans="1:26">
      <c r="A159" s="423" t="str">
        <f t="shared" ref="A159:A179" si="15">pdeName</f>
        <v>Ейч Ар Кепитъл АД</v>
      </c>
      <c r="B159" s="423" t="str">
        <f t="shared" ref="B159:B179" si="16">pdeBulstat</f>
        <v>204654533</v>
      </c>
      <c r="C159" s="424" t="str">
        <f t="shared" ref="C159:C179" si="17">endDate</f>
        <v>31.12.2025</v>
      </c>
      <c r="D159" s="418" t="s">
        <v>311</v>
      </c>
      <c r="E159" s="418">
        <v>1</v>
      </c>
      <c r="F159" s="418" t="s">
        <v>310</v>
      </c>
      <c r="G159" s="418" t="s">
        <v>955</v>
      </c>
      <c r="H159" s="425">
        <f>'2-Отчет за доходите'!G14</f>
        <v>0</v>
      </c>
      <c r="I159" s="418"/>
      <c r="J159" s="418"/>
      <c r="K159" s="418"/>
      <c r="L159" s="418"/>
      <c r="M159" s="418"/>
      <c r="N159" s="418"/>
      <c r="O159" s="418"/>
      <c r="P159" s="418"/>
      <c r="Q159" s="418"/>
      <c r="R159" s="418"/>
      <c r="S159" s="418"/>
      <c r="T159" s="418"/>
      <c r="U159" s="418"/>
      <c r="V159" s="418"/>
      <c r="W159" s="418"/>
      <c r="X159" s="418"/>
      <c r="Y159" s="418"/>
      <c r="Z159" s="418"/>
    </row>
    <row r="160" spans="1:26">
      <c r="A160" s="423" t="str">
        <f t="shared" si="15"/>
        <v>Ейч Ар Кепитъл АД</v>
      </c>
      <c r="B160" s="423" t="str">
        <f t="shared" si="16"/>
        <v>204654533</v>
      </c>
      <c r="C160" s="424" t="str">
        <f t="shared" si="17"/>
        <v>31.12.2025</v>
      </c>
      <c r="D160" s="418" t="s">
        <v>314</v>
      </c>
      <c r="E160" s="418">
        <v>1</v>
      </c>
      <c r="F160" s="418" t="s">
        <v>97</v>
      </c>
      <c r="G160" s="418" t="s">
        <v>955</v>
      </c>
      <c r="H160" s="425">
        <f>'2-Отчет за доходите'!G15</f>
        <v>0</v>
      </c>
      <c r="I160" s="418"/>
      <c r="J160" s="418"/>
      <c r="K160" s="418"/>
      <c r="L160" s="418"/>
      <c r="M160" s="418"/>
      <c r="N160" s="418"/>
      <c r="O160" s="418"/>
      <c r="P160" s="418"/>
      <c r="Q160" s="418"/>
      <c r="R160" s="418"/>
      <c r="S160" s="418"/>
      <c r="T160" s="418"/>
      <c r="U160" s="418"/>
      <c r="V160" s="418"/>
      <c r="W160" s="418"/>
      <c r="X160" s="418"/>
      <c r="Y160" s="418"/>
      <c r="Z160" s="418"/>
    </row>
    <row r="161" spans="1:26">
      <c r="A161" s="423" t="str">
        <f t="shared" si="15"/>
        <v>Ейч Ар Кепитъл АД</v>
      </c>
      <c r="B161" s="423" t="str">
        <f t="shared" si="16"/>
        <v>204654533</v>
      </c>
      <c r="C161" s="424" t="str">
        <f t="shared" si="17"/>
        <v>31.12.2025</v>
      </c>
      <c r="D161" s="418" t="s">
        <v>317</v>
      </c>
      <c r="E161" s="418">
        <v>1</v>
      </c>
      <c r="F161" s="418" t="s">
        <v>299</v>
      </c>
      <c r="G161" s="418" t="s">
        <v>955</v>
      </c>
      <c r="H161" s="425">
        <f>'2-Отчет за доходите'!G16</f>
        <v>0</v>
      </c>
      <c r="I161" s="418"/>
      <c r="J161" s="418"/>
      <c r="K161" s="418"/>
      <c r="L161" s="418"/>
      <c r="M161" s="418"/>
      <c r="N161" s="418"/>
      <c r="O161" s="418"/>
      <c r="P161" s="418"/>
      <c r="Q161" s="418"/>
      <c r="R161" s="418"/>
      <c r="S161" s="418"/>
      <c r="T161" s="418"/>
      <c r="U161" s="418"/>
      <c r="V161" s="418"/>
      <c r="W161" s="418"/>
      <c r="X161" s="418"/>
      <c r="Y161" s="418"/>
      <c r="Z161" s="418"/>
    </row>
    <row r="162" spans="1:26">
      <c r="A162" s="423" t="str">
        <f t="shared" si="15"/>
        <v>Ейч Ар Кепитъл АД</v>
      </c>
      <c r="B162" s="423" t="str">
        <f t="shared" si="16"/>
        <v>204654533</v>
      </c>
      <c r="C162" s="424" t="str">
        <f t="shared" si="17"/>
        <v>31.12.2025</v>
      </c>
      <c r="D162" s="418" t="s">
        <v>323</v>
      </c>
      <c r="E162" s="418">
        <v>1</v>
      </c>
      <c r="F162" s="418" t="s">
        <v>322</v>
      </c>
      <c r="G162" s="418" t="s">
        <v>955</v>
      </c>
      <c r="H162" s="425">
        <f>'2-Отчет за доходите'!G18</f>
        <v>0</v>
      </c>
      <c r="I162" s="418"/>
      <c r="J162" s="418"/>
      <c r="K162" s="418"/>
      <c r="L162" s="418"/>
      <c r="M162" s="418"/>
      <c r="N162" s="418"/>
      <c r="O162" s="418"/>
      <c r="P162" s="418"/>
      <c r="Q162" s="418"/>
      <c r="R162" s="418"/>
      <c r="S162" s="418"/>
      <c r="T162" s="418"/>
      <c r="U162" s="418"/>
      <c r="V162" s="418"/>
      <c r="W162" s="418"/>
      <c r="X162" s="418"/>
      <c r="Y162" s="418"/>
      <c r="Z162" s="418"/>
    </row>
    <row r="163" spans="1:26">
      <c r="A163" s="423" t="str">
        <f t="shared" si="15"/>
        <v>Ейч Ар Кепитъл АД</v>
      </c>
      <c r="B163" s="423" t="str">
        <f t="shared" si="16"/>
        <v>204654533</v>
      </c>
      <c r="C163" s="424" t="str">
        <f t="shared" si="17"/>
        <v>31.12.2025</v>
      </c>
      <c r="D163" s="418" t="s">
        <v>327</v>
      </c>
      <c r="E163" s="418">
        <v>1</v>
      </c>
      <c r="F163" s="418" t="s">
        <v>326</v>
      </c>
      <c r="G163" s="418" t="s">
        <v>955</v>
      </c>
      <c r="H163" s="425">
        <f>'2-Отчет за доходите'!G19</f>
        <v>0</v>
      </c>
      <c r="I163" s="418"/>
      <c r="J163" s="418"/>
      <c r="K163" s="418"/>
      <c r="L163" s="418"/>
      <c r="M163" s="418"/>
      <c r="N163" s="418"/>
      <c r="O163" s="418"/>
      <c r="P163" s="418"/>
      <c r="Q163" s="418"/>
      <c r="R163" s="418"/>
      <c r="S163" s="418"/>
      <c r="T163" s="418"/>
      <c r="U163" s="418"/>
      <c r="V163" s="418"/>
      <c r="W163" s="418"/>
      <c r="X163" s="418"/>
      <c r="Y163" s="418"/>
      <c r="Z163" s="418"/>
    </row>
    <row r="164" spans="1:26">
      <c r="A164" s="423" t="str">
        <f t="shared" si="15"/>
        <v>Ейч Ар Кепитъл АД</v>
      </c>
      <c r="B164" s="423" t="str">
        <f t="shared" si="16"/>
        <v>204654533</v>
      </c>
      <c r="C164" s="424" t="str">
        <f t="shared" si="17"/>
        <v>31.12.2025</v>
      </c>
      <c r="D164" s="418" t="s">
        <v>335</v>
      </c>
      <c r="E164" s="418">
        <v>1</v>
      </c>
      <c r="F164" s="418" t="s">
        <v>334</v>
      </c>
      <c r="G164" s="418" t="s">
        <v>955</v>
      </c>
      <c r="H164" s="425">
        <f>'2-Отчет за доходите'!G22</f>
        <v>0</v>
      </c>
      <c r="I164" s="418"/>
      <c r="J164" s="418"/>
      <c r="K164" s="418"/>
      <c r="L164" s="418"/>
      <c r="M164" s="418"/>
      <c r="N164" s="418"/>
      <c r="O164" s="418"/>
      <c r="P164" s="418"/>
      <c r="Q164" s="418"/>
      <c r="R164" s="418"/>
      <c r="S164" s="418"/>
      <c r="T164" s="418"/>
      <c r="U164" s="418"/>
      <c r="V164" s="418"/>
      <c r="W164" s="418"/>
      <c r="X164" s="418"/>
      <c r="Y164" s="418"/>
      <c r="Z164" s="418"/>
    </row>
    <row r="165" spans="1:26">
      <c r="A165" s="423" t="str">
        <f t="shared" si="15"/>
        <v>Ейч Ар Кепитъл АД</v>
      </c>
      <c r="B165" s="423" t="str">
        <f t="shared" si="16"/>
        <v>204654533</v>
      </c>
      <c r="C165" s="424" t="str">
        <f t="shared" si="17"/>
        <v>31.12.2025</v>
      </c>
      <c r="D165" s="418" t="s">
        <v>337</v>
      </c>
      <c r="E165" s="418">
        <v>1</v>
      </c>
      <c r="F165" s="418" t="s">
        <v>336</v>
      </c>
      <c r="G165" s="418" t="s">
        <v>955</v>
      </c>
      <c r="H165" s="425">
        <f>'2-Отчет за доходите'!G23</f>
        <v>170</v>
      </c>
      <c r="I165" s="418"/>
      <c r="J165" s="418"/>
      <c r="K165" s="418"/>
      <c r="L165" s="418"/>
      <c r="M165" s="418"/>
      <c r="N165" s="418"/>
      <c r="O165" s="418"/>
      <c r="P165" s="418"/>
      <c r="Q165" s="418"/>
      <c r="R165" s="418"/>
      <c r="S165" s="418"/>
      <c r="T165" s="418"/>
      <c r="U165" s="418"/>
      <c r="V165" s="418"/>
      <c r="W165" s="418"/>
      <c r="X165" s="418"/>
      <c r="Y165" s="418"/>
      <c r="Z165" s="418"/>
    </row>
    <row r="166" spans="1:26">
      <c r="A166" s="423" t="str">
        <f t="shared" si="15"/>
        <v>Ейч Ар Кепитъл АД</v>
      </c>
      <c r="B166" s="423" t="str">
        <f t="shared" si="16"/>
        <v>204654533</v>
      </c>
      <c r="C166" s="424" t="str">
        <f t="shared" si="17"/>
        <v>31.12.2025</v>
      </c>
      <c r="D166" s="418" t="s">
        <v>340</v>
      </c>
      <c r="E166" s="418">
        <v>1</v>
      </c>
      <c r="F166" s="418" t="s">
        <v>339</v>
      </c>
      <c r="G166" s="418" t="s">
        <v>955</v>
      </c>
      <c r="H166" s="425">
        <f>'2-Отчет за доходите'!G24</f>
        <v>5904</v>
      </c>
      <c r="I166" s="418"/>
      <c r="J166" s="418"/>
      <c r="K166" s="418"/>
      <c r="L166" s="418"/>
      <c r="M166" s="418"/>
      <c r="N166" s="418"/>
      <c r="O166" s="418"/>
      <c r="P166" s="418"/>
      <c r="Q166" s="418"/>
      <c r="R166" s="418"/>
      <c r="S166" s="418"/>
      <c r="T166" s="418"/>
      <c r="U166" s="418"/>
      <c r="V166" s="418"/>
      <c r="W166" s="418"/>
      <c r="X166" s="418"/>
      <c r="Y166" s="418"/>
      <c r="Z166" s="418"/>
    </row>
    <row r="167" spans="1:26">
      <c r="A167" s="423" t="str">
        <f t="shared" si="15"/>
        <v>Ейч Ар Кепитъл АД</v>
      </c>
      <c r="B167" s="423" t="str">
        <f t="shared" si="16"/>
        <v>204654533</v>
      </c>
      <c r="C167" s="424" t="str">
        <f t="shared" si="17"/>
        <v>31.12.2025</v>
      </c>
      <c r="D167" s="418" t="s">
        <v>344</v>
      </c>
      <c r="E167" s="418">
        <v>1</v>
      </c>
      <c r="F167" s="418" t="s">
        <v>343</v>
      </c>
      <c r="G167" s="418" t="s">
        <v>955</v>
      </c>
      <c r="H167" s="425">
        <f>'2-Отчет за доходите'!G25</f>
        <v>0</v>
      </c>
      <c r="I167" s="418"/>
      <c r="J167" s="418"/>
      <c r="K167" s="418"/>
      <c r="L167" s="418"/>
      <c r="M167" s="418"/>
      <c r="N167" s="418"/>
      <c r="O167" s="418"/>
      <c r="P167" s="418"/>
      <c r="Q167" s="418"/>
      <c r="R167" s="418"/>
      <c r="S167" s="418"/>
      <c r="T167" s="418"/>
      <c r="U167" s="418"/>
      <c r="V167" s="418"/>
      <c r="W167" s="418"/>
      <c r="X167" s="418"/>
      <c r="Y167" s="418"/>
      <c r="Z167" s="418"/>
    </row>
    <row r="168" spans="1:26">
      <c r="A168" s="423" t="str">
        <f t="shared" si="15"/>
        <v>Ейч Ар Кепитъл АД</v>
      </c>
      <c r="B168" s="423" t="str">
        <f t="shared" si="16"/>
        <v>204654533</v>
      </c>
      <c r="C168" s="424" t="str">
        <f t="shared" si="17"/>
        <v>31.12.2025</v>
      </c>
      <c r="D168" s="418" t="s">
        <v>348</v>
      </c>
      <c r="E168" s="418">
        <v>1</v>
      </c>
      <c r="F168" s="418" t="s">
        <v>347</v>
      </c>
      <c r="G168" s="418" t="s">
        <v>955</v>
      </c>
      <c r="H168" s="425">
        <f>'2-Отчет за доходите'!G26</f>
        <v>0</v>
      </c>
      <c r="I168" s="418"/>
      <c r="J168" s="418"/>
      <c r="K168" s="418"/>
      <c r="L168" s="418"/>
      <c r="M168" s="418"/>
      <c r="N168" s="418"/>
      <c r="O168" s="418"/>
      <c r="P168" s="418"/>
      <c r="Q168" s="418"/>
      <c r="R168" s="418"/>
      <c r="S168" s="418"/>
      <c r="T168" s="418"/>
      <c r="U168" s="418"/>
      <c r="V168" s="418"/>
      <c r="W168" s="418"/>
      <c r="X168" s="418"/>
      <c r="Y168" s="418"/>
      <c r="Z168" s="418"/>
    </row>
    <row r="169" spans="1:26">
      <c r="A169" s="423" t="str">
        <f t="shared" si="15"/>
        <v>Ейч Ар Кепитъл АД</v>
      </c>
      <c r="B169" s="423" t="str">
        <f t="shared" si="16"/>
        <v>204654533</v>
      </c>
      <c r="C169" s="424" t="str">
        <f t="shared" si="17"/>
        <v>31.12.2025</v>
      </c>
      <c r="D169" s="418" t="s">
        <v>351</v>
      </c>
      <c r="E169" s="418">
        <v>1</v>
      </c>
      <c r="F169" s="418" t="s">
        <v>332</v>
      </c>
      <c r="G169" s="418" t="s">
        <v>955</v>
      </c>
      <c r="H169" s="425">
        <f>'2-Отчет за доходите'!G27</f>
        <v>6074</v>
      </c>
      <c r="I169" s="418"/>
      <c r="J169" s="418"/>
      <c r="K169" s="418"/>
      <c r="L169" s="418"/>
      <c r="M169" s="418"/>
      <c r="N169" s="418"/>
      <c r="O169" s="418"/>
      <c r="P169" s="418"/>
      <c r="Q169" s="418"/>
      <c r="R169" s="418"/>
      <c r="S169" s="418"/>
      <c r="T169" s="418"/>
      <c r="U169" s="418"/>
      <c r="V169" s="418"/>
      <c r="W169" s="418"/>
      <c r="X169" s="418"/>
      <c r="Y169" s="418"/>
      <c r="Z169" s="418"/>
    </row>
    <row r="170" spans="1:26">
      <c r="A170" s="423" t="str">
        <f t="shared" si="15"/>
        <v>Ейч Ар Кепитъл АД</v>
      </c>
      <c r="B170" s="423" t="str">
        <f t="shared" si="16"/>
        <v>204654533</v>
      </c>
      <c r="C170" s="424" t="str">
        <f t="shared" si="17"/>
        <v>31.12.2025</v>
      </c>
      <c r="D170" s="418" t="s">
        <v>357</v>
      </c>
      <c r="E170" s="418">
        <v>1</v>
      </c>
      <c r="F170" s="418" t="s">
        <v>356</v>
      </c>
      <c r="G170" s="418" t="s">
        <v>955</v>
      </c>
      <c r="H170" s="425">
        <f>'2-Отчет за доходите'!G31</f>
        <v>6074</v>
      </c>
      <c r="I170" s="418"/>
      <c r="J170" s="418"/>
      <c r="K170" s="418"/>
      <c r="L170" s="418"/>
      <c r="M170" s="418"/>
      <c r="N170" s="418"/>
      <c r="O170" s="418"/>
      <c r="P170" s="418"/>
      <c r="Q170" s="418"/>
      <c r="R170" s="418"/>
      <c r="S170" s="418"/>
      <c r="T170" s="418"/>
      <c r="U170" s="418"/>
      <c r="V170" s="418"/>
      <c r="W170" s="418"/>
      <c r="X170" s="418"/>
      <c r="Y170" s="418"/>
      <c r="Z170" s="418"/>
    </row>
    <row r="171" spans="1:26">
      <c r="A171" s="423" t="str">
        <f t="shared" si="15"/>
        <v>Ейч Ар Кепитъл АД</v>
      </c>
      <c r="B171" s="423" t="str">
        <f t="shared" si="16"/>
        <v>204654533</v>
      </c>
      <c r="C171" s="424" t="str">
        <f t="shared" si="17"/>
        <v>31.12.2025</v>
      </c>
      <c r="D171" s="418" t="s">
        <v>361</v>
      </c>
      <c r="E171" s="418">
        <v>1</v>
      </c>
      <c r="F171" s="418" t="s">
        <v>360</v>
      </c>
      <c r="G171" s="418" t="s">
        <v>955</v>
      </c>
      <c r="H171" s="425">
        <f>'2-Отчет за доходите'!G33</f>
        <v>0</v>
      </c>
      <c r="I171" s="418"/>
      <c r="J171" s="418"/>
      <c r="K171" s="418"/>
      <c r="L171" s="418"/>
      <c r="M171" s="418"/>
      <c r="N171" s="418"/>
      <c r="O171" s="418"/>
      <c r="P171" s="418"/>
      <c r="Q171" s="418"/>
      <c r="R171" s="418"/>
      <c r="S171" s="418"/>
      <c r="T171" s="418"/>
      <c r="U171" s="418"/>
      <c r="V171" s="418"/>
      <c r="W171" s="418"/>
      <c r="X171" s="418"/>
      <c r="Y171" s="418"/>
      <c r="Z171" s="418"/>
    </row>
    <row r="172" spans="1:26">
      <c r="A172" s="423" t="str">
        <f t="shared" si="15"/>
        <v>Ейч Ар Кепитъл АД</v>
      </c>
      <c r="B172" s="423" t="str">
        <f t="shared" si="16"/>
        <v>204654533</v>
      </c>
      <c r="C172" s="424" t="str">
        <f t="shared" si="17"/>
        <v>31.12.2025</v>
      </c>
      <c r="D172" s="418" t="s">
        <v>365</v>
      </c>
      <c r="E172" s="418">
        <v>1</v>
      </c>
      <c r="F172" s="418" t="s">
        <v>364</v>
      </c>
      <c r="G172" s="418" t="s">
        <v>955</v>
      </c>
      <c r="H172" s="425">
        <f>'2-Отчет за доходите'!G34</f>
        <v>0</v>
      </c>
      <c r="I172" s="418"/>
      <c r="J172" s="418"/>
      <c r="K172" s="418"/>
      <c r="L172" s="418"/>
      <c r="M172" s="418"/>
      <c r="N172" s="418"/>
      <c r="O172" s="418"/>
      <c r="P172" s="418"/>
      <c r="Q172" s="418"/>
      <c r="R172" s="418"/>
      <c r="S172" s="418"/>
      <c r="T172" s="418"/>
      <c r="U172" s="418"/>
      <c r="V172" s="418"/>
      <c r="W172" s="418"/>
      <c r="X172" s="418"/>
      <c r="Y172" s="418"/>
      <c r="Z172" s="418"/>
    </row>
    <row r="173" spans="1:26">
      <c r="A173" s="423" t="str">
        <f t="shared" si="15"/>
        <v>Ейч Ар Кепитъл АД</v>
      </c>
      <c r="B173" s="423" t="str">
        <f t="shared" si="16"/>
        <v>204654533</v>
      </c>
      <c r="C173" s="424" t="str">
        <f t="shared" si="17"/>
        <v>31.12.2025</v>
      </c>
      <c r="D173" s="418" t="s">
        <v>369</v>
      </c>
      <c r="E173" s="418">
        <v>1</v>
      </c>
      <c r="F173" s="418" t="s">
        <v>368</v>
      </c>
      <c r="G173" s="418" t="s">
        <v>955</v>
      </c>
      <c r="H173" s="425">
        <f>'2-Отчет за доходите'!G35</f>
        <v>0</v>
      </c>
      <c r="I173" s="418"/>
      <c r="J173" s="418"/>
      <c r="K173" s="418"/>
      <c r="L173" s="418"/>
      <c r="M173" s="418"/>
      <c r="N173" s="418"/>
      <c r="O173" s="418"/>
      <c r="P173" s="418"/>
      <c r="Q173" s="418"/>
      <c r="R173" s="418"/>
      <c r="S173" s="418"/>
      <c r="T173" s="418"/>
      <c r="U173" s="418"/>
      <c r="V173" s="418"/>
      <c r="W173" s="418"/>
      <c r="X173" s="418"/>
      <c r="Y173" s="418"/>
      <c r="Z173" s="418"/>
    </row>
    <row r="174" spans="1:26">
      <c r="A174" s="423" t="str">
        <f t="shared" si="15"/>
        <v>Ейч Ар Кепитъл АД</v>
      </c>
      <c r="B174" s="423" t="str">
        <f t="shared" si="16"/>
        <v>204654533</v>
      </c>
      <c r="C174" s="424" t="str">
        <f t="shared" si="17"/>
        <v>31.12.2025</v>
      </c>
      <c r="D174" s="418" t="s">
        <v>373</v>
      </c>
      <c r="E174" s="418">
        <v>1</v>
      </c>
      <c r="F174" s="418" t="s">
        <v>372</v>
      </c>
      <c r="G174" s="418" t="s">
        <v>955</v>
      </c>
      <c r="H174" s="425">
        <f>'2-Отчет за доходите'!G36</f>
        <v>6074</v>
      </c>
      <c r="I174" s="418"/>
      <c r="J174" s="418"/>
      <c r="K174" s="418"/>
      <c r="L174" s="418"/>
      <c r="M174" s="418"/>
      <c r="N174" s="418"/>
      <c r="O174" s="418"/>
      <c r="P174" s="418"/>
      <c r="Q174" s="418"/>
      <c r="R174" s="418"/>
      <c r="S174" s="418"/>
      <c r="T174" s="418"/>
      <c r="U174" s="418"/>
      <c r="V174" s="418"/>
      <c r="W174" s="418"/>
      <c r="X174" s="418"/>
      <c r="Y174" s="418"/>
      <c r="Z174" s="418"/>
    </row>
    <row r="175" spans="1:26">
      <c r="A175" s="423" t="str">
        <f t="shared" si="15"/>
        <v>Ейч Ар Кепитъл АД</v>
      </c>
      <c r="B175" s="423" t="str">
        <f t="shared" si="16"/>
        <v>204654533</v>
      </c>
      <c r="C175" s="424" t="str">
        <f t="shared" si="17"/>
        <v>31.12.2025</v>
      </c>
      <c r="D175" s="418" t="s">
        <v>377</v>
      </c>
      <c r="E175" s="418">
        <v>1</v>
      </c>
      <c r="F175" s="418" t="s">
        <v>376</v>
      </c>
      <c r="G175" s="418" t="s">
        <v>955</v>
      </c>
      <c r="H175" s="425">
        <f>'2-Отчет за доходите'!G37</f>
        <v>0</v>
      </c>
      <c r="I175" s="418"/>
      <c r="J175" s="418"/>
      <c r="K175" s="418"/>
      <c r="L175" s="418"/>
      <c r="M175" s="418"/>
      <c r="N175" s="418"/>
      <c r="O175" s="418"/>
      <c r="P175" s="418"/>
      <c r="Q175" s="418"/>
      <c r="R175" s="418"/>
      <c r="S175" s="418"/>
      <c r="T175" s="418"/>
      <c r="U175" s="418"/>
      <c r="V175" s="418"/>
      <c r="W175" s="418"/>
      <c r="X175" s="418"/>
      <c r="Y175" s="418"/>
      <c r="Z175" s="418"/>
    </row>
    <row r="176" spans="1:26">
      <c r="A176" s="423" t="str">
        <f t="shared" si="15"/>
        <v>Ейч Ар Кепитъл АД</v>
      </c>
      <c r="B176" s="423" t="str">
        <f t="shared" si="16"/>
        <v>204654533</v>
      </c>
      <c r="C176" s="424" t="str">
        <f t="shared" si="17"/>
        <v>31.12.2025</v>
      </c>
      <c r="D176" s="418" t="s">
        <v>389</v>
      </c>
      <c r="E176" s="418">
        <v>1</v>
      </c>
      <c r="F176" s="418" t="s">
        <v>388</v>
      </c>
      <c r="G176" s="418" t="s">
        <v>955</v>
      </c>
      <c r="H176" s="425">
        <f>'2-Отчет за доходите'!G42</f>
        <v>0</v>
      </c>
      <c r="I176" s="418"/>
      <c r="J176" s="418"/>
      <c r="K176" s="418"/>
      <c r="L176" s="418"/>
      <c r="M176" s="418"/>
      <c r="N176" s="418"/>
      <c r="O176" s="418"/>
      <c r="P176" s="418"/>
      <c r="Q176" s="418"/>
      <c r="R176" s="418"/>
      <c r="S176" s="418"/>
      <c r="T176" s="418"/>
      <c r="U176" s="418"/>
      <c r="V176" s="418"/>
      <c r="W176" s="418"/>
      <c r="X176" s="418"/>
      <c r="Y176" s="418"/>
      <c r="Z176" s="418"/>
    </row>
    <row r="177" spans="1:26">
      <c r="A177" s="423" t="str">
        <f t="shared" si="15"/>
        <v>Ейч Ар Кепитъл АД</v>
      </c>
      <c r="B177" s="423" t="str">
        <f t="shared" si="16"/>
        <v>204654533</v>
      </c>
      <c r="C177" s="424" t="str">
        <f t="shared" si="17"/>
        <v>31.12.2025</v>
      </c>
      <c r="D177" s="418" t="s">
        <v>392</v>
      </c>
      <c r="E177" s="418">
        <v>1</v>
      </c>
      <c r="F177" s="418" t="s">
        <v>390</v>
      </c>
      <c r="G177" s="418" t="s">
        <v>955</v>
      </c>
      <c r="H177" s="425">
        <f>'2-Отчет за доходите'!G43</f>
        <v>0</v>
      </c>
      <c r="I177" s="418"/>
      <c r="J177" s="418"/>
      <c r="K177" s="418"/>
      <c r="L177" s="418"/>
      <c r="M177" s="418"/>
      <c r="N177" s="418"/>
      <c r="O177" s="418"/>
      <c r="P177" s="418"/>
      <c r="Q177" s="418"/>
      <c r="R177" s="418"/>
      <c r="S177" s="418"/>
      <c r="T177" s="418"/>
      <c r="U177" s="418"/>
      <c r="V177" s="418"/>
      <c r="W177" s="418"/>
      <c r="X177" s="418"/>
      <c r="Y177" s="418"/>
      <c r="Z177" s="418"/>
    </row>
    <row r="178" spans="1:26">
      <c r="A178" s="423" t="str">
        <f t="shared" si="15"/>
        <v>Ейч Ар Кепитъл АД</v>
      </c>
      <c r="B178" s="423" t="str">
        <f t="shared" si="16"/>
        <v>204654533</v>
      </c>
      <c r="C178" s="424" t="str">
        <f t="shared" si="17"/>
        <v>31.12.2025</v>
      </c>
      <c r="D178" s="418" t="s">
        <v>396</v>
      </c>
      <c r="E178" s="418">
        <v>1</v>
      </c>
      <c r="F178" s="418" t="s">
        <v>395</v>
      </c>
      <c r="G178" s="418" t="s">
        <v>955</v>
      </c>
      <c r="H178" s="425">
        <f>'2-Отчет за доходите'!G44</f>
        <v>0</v>
      </c>
      <c r="I178" s="418"/>
      <c r="J178" s="418"/>
      <c r="K178" s="418"/>
      <c r="L178" s="418"/>
      <c r="M178" s="418"/>
      <c r="N178" s="418"/>
      <c r="O178" s="418"/>
      <c r="P178" s="418"/>
      <c r="Q178" s="418"/>
      <c r="R178" s="418"/>
      <c r="S178" s="418"/>
      <c r="T178" s="418"/>
      <c r="U178" s="418"/>
      <c r="V178" s="418"/>
      <c r="W178" s="418"/>
      <c r="X178" s="418"/>
      <c r="Y178" s="418"/>
      <c r="Z178" s="418"/>
    </row>
    <row r="179" spans="1:26">
      <c r="A179" s="423" t="str">
        <f t="shared" si="15"/>
        <v>Ейч Ар Кепитъл АД</v>
      </c>
      <c r="B179" s="423" t="str">
        <f t="shared" si="16"/>
        <v>204654533</v>
      </c>
      <c r="C179" s="424" t="str">
        <f t="shared" si="17"/>
        <v>31.12.2025</v>
      </c>
      <c r="D179" s="418" t="s">
        <v>400</v>
      </c>
      <c r="E179" s="418">
        <v>1</v>
      </c>
      <c r="F179" s="418" t="s">
        <v>399</v>
      </c>
      <c r="G179" s="418" t="s">
        <v>955</v>
      </c>
      <c r="H179" s="425">
        <f>'2-Отчет за доходите'!G45</f>
        <v>6074</v>
      </c>
      <c r="I179" s="418"/>
      <c r="J179" s="418"/>
      <c r="K179" s="418"/>
      <c r="L179" s="418"/>
      <c r="M179" s="418"/>
      <c r="N179" s="418"/>
      <c r="O179" s="418"/>
      <c r="P179" s="418"/>
      <c r="Q179" s="418"/>
      <c r="R179" s="418"/>
      <c r="S179" s="418"/>
      <c r="T179" s="418"/>
      <c r="U179" s="418"/>
      <c r="V179" s="418"/>
      <c r="W179" s="418"/>
      <c r="X179" s="418"/>
      <c r="Y179" s="418"/>
      <c r="Z179" s="418"/>
    </row>
    <row r="180" spans="1:26">
      <c r="A180" s="420"/>
      <c r="B180" s="420"/>
      <c r="C180" s="421"/>
      <c r="D180" s="420"/>
      <c r="E180" s="420"/>
      <c r="F180" s="422" t="s">
        <v>956</v>
      </c>
      <c r="G180" s="420"/>
      <c r="H180" s="420"/>
      <c r="I180" s="420"/>
      <c r="J180" s="420"/>
      <c r="K180" s="420"/>
      <c r="L180" s="420"/>
      <c r="M180" s="420"/>
      <c r="N180" s="420"/>
      <c r="O180" s="420"/>
      <c r="P180" s="420"/>
      <c r="Q180" s="420"/>
      <c r="R180" s="420"/>
      <c r="S180" s="420"/>
      <c r="T180" s="420"/>
      <c r="U180" s="420"/>
      <c r="V180" s="420"/>
      <c r="W180" s="420"/>
      <c r="X180" s="420"/>
      <c r="Y180" s="420"/>
      <c r="Z180" s="420"/>
    </row>
    <row r="181" spans="1:26">
      <c r="A181" s="423" t="str">
        <f t="shared" ref="A181:A216" si="18">pdeName</f>
        <v>Ейч Ар Кепитъл АД</v>
      </c>
      <c r="B181" s="423" t="str">
        <f t="shared" ref="B181:B216" si="19">pdeBulstat</f>
        <v>204654533</v>
      </c>
      <c r="C181" s="424" t="str">
        <f t="shared" ref="C181:C216" si="20">endDate</f>
        <v>31.12.2025</v>
      </c>
      <c r="D181" s="418" t="s">
        <v>406</v>
      </c>
      <c r="E181" s="418">
        <v>1</v>
      </c>
      <c r="F181" s="418" t="s">
        <v>405</v>
      </c>
      <c r="G181" s="418" t="s">
        <v>957</v>
      </c>
      <c r="H181" s="425">
        <f>'3-Отчет за паричния поток'!C11</f>
        <v>0</v>
      </c>
      <c r="I181" s="418"/>
      <c r="J181" s="418"/>
      <c r="K181" s="418"/>
      <c r="L181" s="418"/>
      <c r="M181" s="418"/>
      <c r="N181" s="418"/>
      <c r="O181" s="418"/>
      <c r="P181" s="418"/>
      <c r="Q181" s="418"/>
      <c r="R181" s="418"/>
      <c r="S181" s="418"/>
      <c r="T181" s="418"/>
      <c r="U181" s="418"/>
      <c r="V181" s="418"/>
      <c r="W181" s="418"/>
      <c r="X181" s="418"/>
      <c r="Y181" s="418"/>
      <c r="Z181" s="418"/>
    </row>
    <row r="182" spans="1:26">
      <c r="A182" s="423" t="str">
        <f t="shared" si="18"/>
        <v>Ейч Ар Кепитъл АД</v>
      </c>
      <c r="B182" s="423" t="str">
        <f t="shared" si="19"/>
        <v>204654533</v>
      </c>
      <c r="C182" s="424" t="str">
        <f t="shared" si="20"/>
        <v>31.12.2025</v>
      </c>
      <c r="D182" s="418" t="s">
        <v>408</v>
      </c>
      <c r="E182" s="418">
        <v>1</v>
      </c>
      <c r="F182" s="418" t="s">
        <v>407</v>
      </c>
      <c r="G182" s="418" t="s">
        <v>957</v>
      </c>
      <c r="H182" s="425">
        <f>'3-Отчет за паричния поток'!C12</f>
        <v>-56</v>
      </c>
      <c r="I182" s="418"/>
      <c r="J182" s="418"/>
      <c r="K182" s="418"/>
      <c r="L182" s="418"/>
      <c r="M182" s="418"/>
      <c r="N182" s="418"/>
      <c r="O182" s="418"/>
      <c r="P182" s="418"/>
      <c r="Q182" s="418"/>
      <c r="R182" s="418"/>
      <c r="S182" s="418"/>
      <c r="T182" s="418"/>
      <c r="U182" s="418"/>
      <c r="V182" s="418"/>
      <c r="W182" s="418"/>
      <c r="X182" s="418"/>
      <c r="Y182" s="418"/>
      <c r="Z182" s="418"/>
    </row>
    <row r="183" spans="1:26">
      <c r="A183" s="423" t="str">
        <f t="shared" si="18"/>
        <v>Ейч Ар Кепитъл АД</v>
      </c>
      <c r="B183" s="423" t="str">
        <f t="shared" si="19"/>
        <v>204654533</v>
      </c>
      <c r="C183" s="424" t="str">
        <f t="shared" si="20"/>
        <v>31.12.2025</v>
      </c>
      <c r="D183" s="418" t="s">
        <v>410</v>
      </c>
      <c r="E183" s="418">
        <v>1</v>
      </c>
      <c r="F183" s="418" t="s">
        <v>409</v>
      </c>
      <c r="G183" s="418" t="s">
        <v>957</v>
      </c>
      <c r="H183" s="425">
        <f>'3-Отчет за паричния поток'!C13</f>
        <v>0</v>
      </c>
      <c r="I183" s="418"/>
      <c r="J183" s="418"/>
      <c r="K183" s="418"/>
      <c r="L183" s="418"/>
      <c r="M183" s="418"/>
      <c r="N183" s="418"/>
      <c r="O183" s="418"/>
      <c r="P183" s="418"/>
      <c r="Q183" s="418"/>
      <c r="R183" s="418"/>
      <c r="S183" s="418"/>
      <c r="T183" s="418"/>
      <c r="U183" s="418"/>
      <c r="V183" s="418"/>
      <c r="W183" s="418"/>
      <c r="X183" s="418"/>
      <c r="Y183" s="418"/>
      <c r="Z183" s="418"/>
    </row>
    <row r="184" spans="1:26">
      <c r="A184" s="423" t="str">
        <f t="shared" si="18"/>
        <v>Ейч Ар Кепитъл АД</v>
      </c>
      <c r="B184" s="423" t="str">
        <f t="shared" si="19"/>
        <v>204654533</v>
      </c>
      <c r="C184" s="424" t="str">
        <f t="shared" si="20"/>
        <v>31.12.2025</v>
      </c>
      <c r="D184" s="418" t="s">
        <v>412</v>
      </c>
      <c r="E184" s="418">
        <v>1</v>
      </c>
      <c r="F184" s="418" t="s">
        <v>411</v>
      </c>
      <c r="G184" s="418" t="s">
        <v>957</v>
      </c>
      <c r="H184" s="425">
        <f>'3-Отчет за паричния поток'!C14</f>
        <v>-4</v>
      </c>
      <c r="I184" s="418"/>
      <c r="J184" s="418"/>
      <c r="K184" s="418"/>
      <c r="L184" s="418"/>
      <c r="M184" s="418"/>
      <c r="N184" s="418"/>
      <c r="O184" s="418"/>
      <c r="P184" s="418"/>
      <c r="Q184" s="418"/>
      <c r="R184" s="418"/>
      <c r="S184" s="418"/>
      <c r="T184" s="418"/>
      <c r="U184" s="418"/>
      <c r="V184" s="418"/>
      <c r="W184" s="418"/>
      <c r="X184" s="418"/>
      <c r="Y184" s="418"/>
      <c r="Z184" s="418"/>
    </row>
    <row r="185" spans="1:26">
      <c r="A185" s="423" t="str">
        <f t="shared" si="18"/>
        <v>Ейч Ар Кепитъл АД</v>
      </c>
      <c r="B185" s="423" t="str">
        <f t="shared" si="19"/>
        <v>204654533</v>
      </c>
      <c r="C185" s="424" t="str">
        <f t="shared" si="20"/>
        <v>31.12.2025</v>
      </c>
      <c r="D185" s="418" t="s">
        <v>414</v>
      </c>
      <c r="E185" s="418">
        <v>1</v>
      </c>
      <c r="F185" s="418" t="s">
        <v>413</v>
      </c>
      <c r="G185" s="418" t="s">
        <v>957</v>
      </c>
      <c r="H185" s="425">
        <f>'3-Отчет за паричния поток'!C15</f>
        <v>0</v>
      </c>
      <c r="I185" s="418"/>
      <c r="J185" s="418"/>
      <c r="K185" s="418"/>
      <c r="L185" s="418"/>
      <c r="M185" s="418"/>
      <c r="N185" s="418"/>
      <c r="O185" s="418"/>
      <c r="P185" s="418"/>
      <c r="Q185" s="418"/>
      <c r="R185" s="418"/>
      <c r="S185" s="418"/>
      <c r="T185" s="418"/>
      <c r="U185" s="418"/>
      <c r="V185" s="418"/>
      <c r="W185" s="418"/>
      <c r="X185" s="418"/>
      <c r="Y185" s="418"/>
      <c r="Z185" s="418"/>
    </row>
    <row r="186" spans="1:26">
      <c r="A186" s="423" t="str">
        <f t="shared" si="18"/>
        <v>Ейч Ар Кепитъл АД</v>
      </c>
      <c r="B186" s="423" t="str">
        <f t="shared" si="19"/>
        <v>204654533</v>
      </c>
      <c r="C186" s="424" t="str">
        <f t="shared" si="20"/>
        <v>31.12.2025</v>
      </c>
      <c r="D186" s="418" t="s">
        <v>416</v>
      </c>
      <c r="E186" s="418">
        <v>1</v>
      </c>
      <c r="F186" s="418" t="s">
        <v>415</v>
      </c>
      <c r="G186" s="418" t="s">
        <v>957</v>
      </c>
      <c r="H186" s="425">
        <f>'3-Отчет за паричния поток'!C16</f>
        <v>0</v>
      </c>
      <c r="I186" s="418"/>
      <c r="J186" s="418"/>
      <c r="K186" s="418"/>
      <c r="L186" s="418"/>
      <c r="M186" s="418"/>
      <c r="N186" s="418"/>
      <c r="O186" s="418"/>
      <c r="P186" s="418"/>
      <c r="Q186" s="418"/>
      <c r="R186" s="418"/>
      <c r="S186" s="418"/>
      <c r="T186" s="418"/>
      <c r="U186" s="418"/>
      <c r="V186" s="418"/>
      <c r="W186" s="418"/>
      <c r="X186" s="418"/>
      <c r="Y186" s="418"/>
      <c r="Z186" s="418"/>
    </row>
    <row r="187" spans="1:26">
      <c r="A187" s="423" t="str">
        <f t="shared" si="18"/>
        <v>Ейч Ар Кепитъл АД</v>
      </c>
      <c r="B187" s="423" t="str">
        <f t="shared" si="19"/>
        <v>204654533</v>
      </c>
      <c r="C187" s="424" t="str">
        <f t="shared" si="20"/>
        <v>31.12.2025</v>
      </c>
      <c r="D187" s="418" t="s">
        <v>418</v>
      </c>
      <c r="E187" s="418">
        <v>1</v>
      </c>
      <c r="F187" s="418" t="s">
        <v>417</v>
      </c>
      <c r="G187" s="418" t="s">
        <v>957</v>
      </c>
      <c r="H187" s="425">
        <f>'3-Отчет за паричния поток'!C17</f>
        <v>0</v>
      </c>
      <c r="I187" s="418"/>
      <c r="J187" s="418"/>
      <c r="K187" s="418"/>
      <c r="L187" s="418"/>
      <c r="M187" s="418"/>
      <c r="N187" s="418"/>
      <c r="O187" s="418"/>
      <c r="P187" s="418"/>
      <c r="Q187" s="418"/>
      <c r="R187" s="418"/>
      <c r="S187" s="418"/>
      <c r="T187" s="418"/>
      <c r="U187" s="418"/>
      <c r="V187" s="418"/>
      <c r="W187" s="418"/>
      <c r="X187" s="418"/>
      <c r="Y187" s="418"/>
      <c r="Z187" s="418"/>
    </row>
    <row r="188" spans="1:26">
      <c r="A188" s="423" t="str">
        <f t="shared" si="18"/>
        <v>Ейч Ар Кепитъл АД</v>
      </c>
      <c r="B188" s="423" t="str">
        <f t="shared" si="19"/>
        <v>204654533</v>
      </c>
      <c r="C188" s="424" t="str">
        <f t="shared" si="20"/>
        <v>31.12.2025</v>
      </c>
      <c r="D188" s="418" t="s">
        <v>420</v>
      </c>
      <c r="E188" s="418">
        <v>1</v>
      </c>
      <c r="F188" s="418" t="s">
        <v>419</v>
      </c>
      <c r="G188" s="418" t="s">
        <v>957</v>
      </c>
      <c r="H188" s="425">
        <f>'3-Отчет за паричния поток'!C18</f>
        <v>0</v>
      </c>
      <c r="I188" s="418"/>
      <c r="J188" s="418"/>
      <c r="K188" s="418"/>
      <c r="L188" s="418"/>
      <c r="M188" s="418"/>
      <c r="N188" s="418"/>
      <c r="O188" s="418"/>
      <c r="P188" s="418"/>
      <c r="Q188" s="418"/>
      <c r="R188" s="418"/>
      <c r="S188" s="418"/>
      <c r="T188" s="418"/>
      <c r="U188" s="418"/>
      <c r="V188" s="418"/>
      <c r="W188" s="418"/>
      <c r="X188" s="418"/>
      <c r="Y188" s="418"/>
      <c r="Z188" s="418"/>
    </row>
    <row r="189" spans="1:26">
      <c r="A189" s="423" t="str">
        <f t="shared" si="18"/>
        <v>Ейч Ар Кепитъл АД</v>
      </c>
      <c r="B189" s="423" t="str">
        <f t="shared" si="19"/>
        <v>204654533</v>
      </c>
      <c r="C189" s="424" t="str">
        <f t="shared" si="20"/>
        <v>31.12.2025</v>
      </c>
      <c r="D189" s="418" t="s">
        <v>422</v>
      </c>
      <c r="E189" s="418">
        <v>1</v>
      </c>
      <c r="F189" s="418" t="s">
        <v>421</v>
      </c>
      <c r="G189" s="418" t="s">
        <v>957</v>
      </c>
      <c r="H189" s="425">
        <f>'3-Отчет за паричния поток'!C19</f>
        <v>0</v>
      </c>
      <c r="I189" s="418"/>
      <c r="J189" s="418"/>
      <c r="K189" s="418"/>
      <c r="L189" s="418"/>
      <c r="M189" s="418"/>
      <c r="N189" s="418"/>
      <c r="O189" s="418"/>
      <c r="P189" s="418"/>
      <c r="Q189" s="418"/>
      <c r="R189" s="418"/>
      <c r="S189" s="418"/>
      <c r="T189" s="418"/>
      <c r="U189" s="418"/>
      <c r="V189" s="418"/>
      <c r="W189" s="418"/>
      <c r="X189" s="418"/>
      <c r="Y189" s="418"/>
      <c r="Z189" s="418"/>
    </row>
    <row r="190" spans="1:26">
      <c r="A190" s="423" t="str">
        <f t="shared" si="18"/>
        <v>Ейч Ар Кепитъл АД</v>
      </c>
      <c r="B190" s="423" t="str">
        <f t="shared" si="19"/>
        <v>204654533</v>
      </c>
      <c r="C190" s="424" t="str">
        <f t="shared" si="20"/>
        <v>31.12.2025</v>
      </c>
      <c r="D190" s="418" t="s">
        <v>424</v>
      </c>
      <c r="E190" s="418">
        <v>1</v>
      </c>
      <c r="F190" s="418" t="s">
        <v>423</v>
      </c>
      <c r="G190" s="418" t="s">
        <v>957</v>
      </c>
      <c r="H190" s="425">
        <f>'3-Отчет за паричния поток'!C20</f>
        <v>-4</v>
      </c>
      <c r="I190" s="418"/>
      <c r="J190" s="418"/>
      <c r="K190" s="418"/>
      <c r="L190" s="418"/>
      <c r="M190" s="418"/>
      <c r="N190" s="418"/>
      <c r="O190" s="418"/>
      <c r="P190" s="418"/>
      <c r="Q190" s="418"/>
      <c r="R190" s="418"/>
      <c r="S190" s="418"/>
      <c r="T190" s="418"/>
      <c r="U190" s="418"/>
      <c r="V190" s="418"/>
      <c r="W190" s="418"/>
      <c r="X190" s="418"/>
      <c r="Y190" s="418"/>
      <c r="Z190" s="418"/>
    </row>
    <row r="191" spans="1:26">
      <c r="A191" s="423" t="str">
        <f t="shared" si="18"/>
        <v>Ейч Ар Кепитъл АД</v>
      </c>
      <c r="B191" s="423" t="str">
        <f t="shared" si="19"/>
        <v>204654533</v>
      </c>
      <c r="C191" s="424" t="str">
        <f t="shared" si="20"/>
        <v>31.12.2025</v>
      </c>
      <c r="D191" s="418" t="s">
        <v>426</v>
      </c>
      <c r="E191" s="418">
        <v>1</v>
      </c>
      <c r="F191" s="418" t="s">
        <v>425</v>
      </c>
      <c r="G191" s="418" t="s">
        <v>957</v>
      </c>
      <c r="H191" s="425">
        <f>'3-Отчет за паричния поток'!C21</f>
        <v>-64</v>
      </c>
      <c r="I191" s="418"/>
      <c r="J191" s="418"/>
      <c r="K191" s="418"/>
      <c r="L191" s="418"/>
      <c r="M191" s="418"/>
      <c r="N191" s="418"/>
      <c r="O191" s="418"/>
      <c r="P191" s="418"/>
      <c r="Q191" s="418"/>
      <c r="R191" s="418"/>
      <c r="S191" s="418"/>
      <c r="T191" s="418"/>
      <c r="U191" s="418"/>
      <c r="V191" s="418"/>
      <c r="W191" s="418"/>
      <c r="X191" s="418"/>
      <c r="Y191" s="418"/>
      <c r="Z191" s="418"/>
    </row>
    <row r="192" spans="1:26">
      <c r="A192" s="423" t="str">
        <f t="shared" si="18"/>
        <v>Ейч Ар Кепитъл АД</v>
      </c>
      <c r="B192" s="423" t="str">
        <f t="shared" si="19"/>
        <v>204654533</v>
      </c>
      <c r="C192" s="424" t="str">
        <f t="shared" si="20"/>
        <v>31.12.2025</v>
      </c>
      <c r="D192" s="418" t="s">
        <v>429</v>
      </c>
      <c r="E192" s="418">
        <v>1</v>
      </c>
      <c r="F192" s="418" t="s">
        <v>428</v>
      </c>
      <c r="G192" s="418" t="s">
        <v>958</v>
      </c>
      <c r="H192" s="425">
        <f>'3-Отчет за паричния поток'!C23</f>
        <v>0</v>
      </c>
      <c r="I192" s="418"/>
      <c r="J192" s="418"/>
      <c r="K192" s="418"/>
      <c r="L192" s="418"/>
      <c r="M192" s="418"/>
      <c r="N192" s="418"/>
      <c r="O192" s="418"/>
      <c r="P192" s="418"/>
      <c r="Q192" s="418"/>
      <c r="R192" s="418"/>
      <c r="S192" s="418"/>
      <c r="T192" s="418"/>
      <c r="U192" s="418"/>
      <c r="V192" s="418"/>
      <c r="W192" s="418"/>
      <c r="X192" s="418"/>
      <c r="Y192" s="418"/>
      <c r="Z192" s="418"/>
    </row>
    <row r="193" spans="1:26">
      <c r="A193" s="423" t="str">
        <f t="shared" si="18"/>
        <v>Ейч Ар Кепитъл АД</v>
      </c>
      <c r="B193" s="423" t="str">
        <f t="shared" si="19"/>
        <v>204654533</v>
      </c>
      <c r="C193" s="424" t="str">
        <f t="shared" si="20"/>
        <v>31.12.2025</v>
      </c>
      <c r="D193" s="418" t="s">
        <v>431</v>
      </c>
      <c r="E193" s="418">
        <v>1</v>
      </c>
      <c r="F193" s="418" t="s">
        <v>430</v>
      </c>
      <c r="G193" s="418" t="s">
        <v>958</v>
      </c>
      <c r="H193" s="425">
        <f>'3-Отчет за паричния поток'!C24</f>
        <v>0</v>
      </c>
      <c r="I193" s="418"/>
      <c r="J193" s="418"/>
      <c r="K193" s="418"/>
      <c r="L193" s="418"/>
      <c r="M193" s="418"/>
      <c r="N193" s="418"/>
      <c r="O193" s="418"/>
      <c r="P193" s="418"/>
      <c r="Q193" s="418"/>
      <c r="R193" s="418"/>
      <c r="S193" s="418"/>
      <c r="T193" s="418"/>
      <c r="U193" s="418"/>
      <c r="V193" s="418"/>
      <c r="W193" s="418"/>
      <c r="X193" s="418"/>
      <c r="Y193" s="418"/>
      <c r="Z193" s="418"/>
    </row>
    <row r="194" spans="1:26">
      <c r="A194" s="423" t="str">
        <f t="shared" si="18"/>
        <v>Ейч Ар Кепитъл АД</v>
      </c>
      <c r="B194" s="423" t="str">
        <f t="shared" si="19"/>
        <v>204654533</v>
      </c>
      <c r="C194" s="424" t="str">
        <f t="shared" si="20"/>
        <v>31.12.2025</v>
      </c>
      <c r="D194" s="418" t="s">
        <v>433</v>
      </c>
      <c r="E194" s="418">
        <v>1</v>
      </c>
      <c r="F194" s="418" t="s">
        <v>432</v>
      </c>
      <c r="G194" s="418" t="s">
        <v>958</v>
      </c>
      <c r="H194" s="425">
        <f>'3-Отчет за паричния поток'!C25</f>
        <v>0</v>
      </c>
      <c r="I194" s="418"/>
      <c r="J194" s="418"/>
      <c r="K194" s="418"/>
      <c r="L194" s="418"/>
      <c r="M194" s="418"/>
      <c r="N194" s="418"/>
      <c r="O194" s="418"/>
      <c r="P194" s="418"/>
      <c r="Q194" s="418"/>
      <c r="R194" s="418"/>
      <c r="S194" s="418"/>
      <c r="T194" s="418"/>
      <c r="U194" s="418"/>
      <c r="V194" s="418"/>
      <c r="W194" s="418"/>
      <c r="X194" s="418"/>
      <c r="Y194" s="418"/>
      <c r="Z194" s="418"/>
    </row>
    <row r="195" spans="1:26">
      <c r="A195" s="423" t="str">
        <f t="shared" si="18"/>
        <v>Ейч Ар Кепитъл АД</v>
      </c>
      <c r="B195" s="423" t="str">
        <f t="shared" si="19"/>
        <v>204654533</v>
      </c>
      <c r="C195" s="424" t="str">
        <f t="shared" si="20"/>
        <v>31.12.2025</v>
      </c>
      <c r="D195" s="418" t="s">
        <v>435</v>
      </c>
      <c r="E195" s="418">
        <v>1</v>
      </c>
      <c r="F195" s="418" t="s">
        <v>434</v>
      </c>
      <c r="G195" s="418" t="s">
        <v>958</v>
      </c>
      <c r="H195" s="425">
        <f>'3-Отчет за паричния поток'!C26</f>
        <v>0</v>
      </c>
      <c r="I195" s="418"/>
      <c r="J195" s="418"/>
      <c r="K195" s="418"/>
      <c r="L195" s="418"/>
      <c r="M195" s="418"/>
      <c r="N195" s="418"/>
      <c r="O195" s="418"/>
      <c r="P195" s="418"/>
      <c r="Q195" s="418"/>
      <c r="R195" s="418"/>
      <c r="S195" s="418"/>
      <c r="T195" s="418"/>
      <c r="U195" s="418"/>
      <c r="V195" s="418"/>
      <c r="W195" s="418"/>
      <c r="X195" s="418"/>
      <c r="Y195" s="418"/>
      <c r="Z195" s="418"/>
    </row>
    <row r="196" spans="1:26">
      <c r="A196" s="423" t="str">
        <f t="shared" si="18"/>
        <v>Ейч Ар Кепитъл АД</v>
      </c>
      <c r="B196" s="423" t="str">
        <f t="shared" si="19"/>
        <v>204654533</v>
      </c>
      <c r="C196" s="424" t="str">
        <f t="shared" si="20"/>
        <v>31.12.2025</v>
      </c>
      <c r="D196" s="418" t="s">
        <v>437</v>
      </c>
      <c r="E196" s="418">
        <v>1</v>
      </c>
      <c r="F196" s="418" t="s">
        <v>436</v>
      </c>
      <c r="G196" s="418" t="s">
        <v>958</v>
      </c>
      <c r="H196" s="425">
        <f>'3-Отчет за паричния поток'!C27</f>
        <v>0</v>
      </c>
      <c r="I196" s="418"/>
      <c r="J196" s="418"/>
      <c r="K196" s="418"/>
      <c r="L196" s="418"/>
      <c r="M196" s="418"/>
      <c r="N196" s="418"/>
      <c r="O196" s="418"/>
      <c r="P196" s="418"/>
      <c r="Q196" s="418"/>
      <c r="R196" s="418"/>
      <c r="S196" s="418"/>
      <c r="T196" s="418"/>
      <c r="U196" s="418"/>
      <c r="V196" s="418"/>
      <c r="W196" s="418"/>
      <c r="X196" s="418"/>
      <c r="Y196" s="418"/>
      <c r="Z196" s="418"/>
    </row>
    <row r="197" spans="1:26">
      <c r="A197" s="423" t="str">
        <f t="shared" si="18"/>
        <v>Ейч Ар Кепитъл АД</v>
      </c>
      <c r="B197" s="423" t="str">
        <f t="shared" si="19"/>
        <v>204654533</v>
      </c>
      <c r="C197" s="424" t="str">
        <f t="shared" si="20"/>
        <v>31.12.2025</v>
      </c>
      <c r="D197" s="418" t="s">
        <v>439</v>
      </c>
      <c r="E197" s="418">
        <v>1</v>
      </c>
      <c r="F197" s="418" t="s">
        <v>438</v>
      </c>
      <c r="G197" s="418" t="s">
        <v>958</v>
      </c>
      <c r="H197" s="425">
        <f>'3-Отчет за паричния поток'!C28</f>
        <v>-213</v>
      </c>
      <c r="I197" s="418"/>
      <c r="J197" s="418"/>
      <c r="K197" s="418"/>
      <c r="L197" s="418"/>
      <c r="M197" s="418"/>
      <c r="N197" s="418"/>
      <c r="O197" s="418"/>
      <c r="P197" s="418"/>
      <c r="Q197" s="418"/>
      <c r="R197" s="418"/>
      <c r="S197" s="418"/>
      <c r="T197" s="418"/>
      <c r="U197" s="418"/>
      <c r="V197" s="418"/>
      <c r="W197" s="418"/>
      <c r="X197" s="418"/>
      <c r="Y197" s="418"/>
      <c r="Z197" s="418"/>
    </row>
    <row r="198" spans="1:26">
      <c r="A198" s="423" t="str">
        <f t="shared" si="18"/>
        <v>Ейч Ар Кепитъл АД</v>
      </c>
      <c r="B198" s="423" t="str">
        <f t="shared" si="19"/>
        <v>204654533</v>
      </c>
      <c r="C198" s="424" t="str">
        <f t="shared" si="20"/>
        <v>31.12.2025</v>
      </c>
      <c r="D198" s="418" t="s">
        <v>441</v>
      </c>
      <c r="E198" s="418">
        <v>1</v>
      </c>
      <c r="F198" s="418" t="s">
        <v>440</v>
      </c>
      <c r="G198" s="418" t="s">
        <v>958</v>
      </c>
      <c r="H198" s="425">
        <f>'3-Отчет за паричния поток'!C29</f>
        <v>12</v>
      </c>
      <c r="I198" s="418"/>
      <c r="J198" s="418"/>
      <c r="K198" s="418"/>
      <c r="L198" s="418"/>
      <c r="M198" s="418"/>
      <c r="N198" s="418"/>
      <c r="O198" s="418"/>
      <c r="P198" s="418"/>
      <c r="Q198" s="418"/>
      <c r="R198" s="418"/>
      <c r="S198" s="418"/>
      <c r="T198" s="418"/>
      <c r="U198" s="418"/>
      <c r="V198" s="418"/>
      <c r="W198" s="418"/>
      <c r="X198" s="418"/>
      <c r="Y198" s="418"/>
      <c r="Z198" s="418"/>
    </row>
    <row r="199" spans="1:26">
      <c r="A199" s="423" t="str">
        <f t="shared" si="18"/>
        <v>Ейч Ар Кепитъл АД</v>
      </c>
      <c r="B199" s="423" t="str">
        <f t="shared" si="19"/>
        <v>204654533</v>
      </c>
      <c r="C199" s="424" t="str">
        <f t="shared" si="20"/>
        <v>31.12.2025</v>
      </c>
      <c r="D199" s="418" t="s">
        <v>443</v>
      </c>
      <c r="E199" s="418">
        <v>1</v>
      </c>
      <c r="F199" s="418" t="s">
        <v>442</v>
      </c>
      <c r="G199" s="418" t="s">
        <v>958</v>
      </c>
      <c r="H199" s="425">
        <f>'3-Отчет за паричния поток'!C30</f>
        <v>99</v>
      </c>
      <c r="I199" s="418"/>
      <c r="J199" s="418"/>
      <c r="K199" s="418"/>
      <c r="L199" s="418"/>
      <c r="M199" s="418"/>
      <c r="N199" s="418"/>
      <c r="O199" s="418"/>
      <c r="P199" s="418"/>
      <c r="Q199" s="418"/>
      <c r="R199" s="418"/>
      <c r="S199" s="418"/>
      <c r="T199" s="418"/>
      <c r="U199" s="418"/>
      <c r="V199" s="418"/>
      <c r="W199" s="418"/>
      <c r="X199" s="418"/>
      <c r="Y199" s="418"/>
      <c r="Z199" s="418"/>
    </row>
    <row r="200" spans="1:26">
      <c r="A200" s="423" t="str">
        <f t="shared" si="18"/>
        <v>Ейч Ар Кепитъл АД</v>
      </c>
      <c r="B200" s="423" t="str">
        <f t="shared" si="19"/>
        <v>204654533</v>
      </c>
      <c r="C200" s="424" t="str">
        <f t="shared" si="20"/>
        <v>31.12.2025</v>
      </c>
      <c r="D200" s="418" t="s">
        <v>444</v>
      </c>
      <c r="E200" s="418">
        <v>1</v>
      </c>
      <c r="F200" s="418" t="s">
        <v>421</v>
      </c>
      <c r="G200" s="418" t="s">
        <v>958</v>
      </c>
      <c r="H200" s="425">
        <f>'3-Отчет за паричния поток'!C31</f>
        <v>-2</v>
      </c>
      <c r="I200" s="418"/>
      <c r="J200" s="418"/>
      <c r="K200" s="418"/>
      <c r="L200" s="418"/>
      <c r="M200" s="418"/>
      <c r="N200" s="418"/>
      <c r="O200" s="418"/>
      <c r="P200" s="418"/>
      <c r="Q200" s="418"/>
      <c r="R200" s="418"/>
      <c r="S200" s="418"/>
      <c r="T200" s="418"/>
      <c r="U200" s="418"/>
      <c r="V200" s="418"/>
      <c r="W200" s="418"/>
      <c r="X200" s="418"/>
      <c r="Y200" s="418"/>
      <c r="Z200" s="418"/>
    </row>
    <row r="201" spans="1:26">
      <c r="A201" s="423" t="str">
        <f t="shared" si="18"/>
        <v>Ейч Ар Кепитъл АД</v>
      </c>
      <c r="B201" s="423" t="str">
        <f t="shared" si="19"/>
        <v>204654533</v>
      </c>
      <c r="C201" s="424" t="str">
        <f t="shared" si="20"/>
        <v>31.12.2025</v>
      </c>
      <c r="D201" s="418" t="s">
        <v>446</v>
      </c>
      <c r="E201" s="418">
        <v>1</v>
      </c>
      <c r="F201" s="418" t="s">
        <v>445</v>
      </c>
      <c r="G201" s="418" t="s">
        <v>958</v>
      </c>
      <c r="H201" s="425">
        <f>'3-Отчет за паричния поток'!C32</f>
        <v>0</v>
      </c>
      <c r="I201" s="418"/>
      <c r="J201" s="418"/>
      <c r="K201" s="418"/>
      <c r="L201" s="418"/>
      <c r="M201" s="418"/>
      <c r="N201" s="418"/>
      <c r="O201" s="418"/>
      <c r="P201" s="418"/>
      <c r="Q201" s="418"/>
      <c r="R201" s="418"/>
      <c r="S201" s="418"/>
      <c r="T201" s="418"/>
      <c r="U201" s="418"/>
      <c r="V201" s="418"/>
      <c r="W201" s="418"/>
      <c r="X201" s="418"/>
      <c r="Y201" s="418"/>
      <c r="Z201" s="418"/>
    </row>
    <row r="202" spans="1:26">
      <c r="A202" s="423" t="str">
        <f t="shared" si="18"/>
        <v>Ейч Ар Кепитъл АД</v>
      </c>
      <c r="B202" s="423" t="str">
        <f t="shared" si="19"/>
        <v>204654533</v>
      </c>
      <c r="C202" s="424" t="str">
        <f t="shared" si="20"/>
        <v>31.12.2025</v>
      </c>
      <c r="D202" s="418" t="s">
        <v>448</v>
      </c>
      <c r="E202" s="418">
        <v>1</v>
      </c>
      <c r="F202" s="418" t="s">
        <v>447</v>
      </c>
      <c r="G202" s="418" t="s">
        <v>958</v>
      </c>
      <c r="H202" s="425">
        <f>'3-Отчет за паричния поток'!C33</f>
        <v>-104</v>
      </c>
      <c r="I202" s="418"/>
      <c r="J202" s="418"/>
      <c r="K202" s="418"/>
      <c r="L202" s="418"/>
      <c r="M202" s="418"/>
      <c r="N202" s="418"/>
      <c r="O202" s="418"/>
      <c r="P202" s="418"/>
      <c r="Q202" s="418"/>
      <c r="R202" s="418"/>
      <c r="S202" s="418"/>
      <c r="T202" s="418"/>
      <c r="U202" s="418"/>
      <c r="V202" s="418"/>
      <c r="W202" s="418"/>
      <c r="X202" s="418"/>
      <c r="Y202" s="418"/>
      <c r="Z202" s="418"/>
    </row>
    <row r="203" spans="1:26">
      <c r="A203" s="423" t="str">
        <f t="shared" si="18"/>
        <v>Ейч Ар Кепитъл АД</v>
      </c>
      <c r="B203" s="423" t="str">
        <f t="shared" si="19"/>
        <v>204654533</v>
      </c>
      <c r="C203" s="424" t="str">
        <f t="shared" si="20"/>
        <v>31.12.2025</v>
      </c>
      <c r="D203" s="418" t="s">
        <v>451</v>
      </c>
      <c r="E203" s="418">
        <v>1</v>
      </c>
      <c r="F203" s="418" t="s">
        <v>450</v>
      </c>
      <c r="G203" s="418" t="s">
        <v>959</v>
      </c>
      <c r="H203" s="425">
        <f>'3-Отчет за паричния поток'!C35</f>
        <v>0</v>
      </c>
      <c r="I203" s="418"/>
      <c r="J203" s="418"/>
      <c r="K203" s="418"/>
      <c r="L203" s="418"/>
      <c r="M203" s="418"/>
      <c r="N203" s="418"/>
      <c r="O203" s="418"/>
      <c r="P203" s="418"/>
      <c r="Q203" s="418"/>
      <c r="R203" s="418"/>
      <c r="S203" s="418"/>
      <c r="T203" s="418"/>
      <c r="U203" s="418"/>
      <c r="V203" s="418"/>
      <c r="W203" s="418"/>
      <c r="X203" s="418"/>
      <c r="Y203" s="418"/>
      <c r="Z203" s="418"/>
    </row>
    <row r="204" spans="1:26">
      <c r="A204" s="423" t="str">
        <f t="shared" si="18"/>
        <v>Ейч Ар Кепитъл АД</v>
      </c>
      <c r="B204" s="423" t="str">
        <f t="shared" si="19"/>
        <v>204654533</v>
      </c>
      <c r="C204" s="424" t="str">
        <f t="shared" si="20"/>
        <v>31.12.2025</v>
      </c>
      <c r="D204" s="418" t="s">
        <v>453</v>
      </c>
      <c r="E204" s="418">
        <v>1</v>
      </c>
      <c r="F204" s="418" t="s">
        <v>452</v>
      </c>
      <c r="G204" s="418" t="s">
        <v>959</v>
      </c>
      <c r="H204" s="425">
        <f>'3-Отчет за паричния поток'!C36</f>
        <v>0</v>
      </c>
      <c r="I204" s="418"/>
      <c r="J204" s="418"/>
      <c r="K204" s="418"/>
      <c r="L204" s="418"/>
      <c r="M204" s="418"/>
      <c r="N204" s="418"/>
      <c r="O204" s="418"/>
      <c r="P204" s="418"/>
      <c r="Q204" s="418"/>
      <c r="R204" s="418"/>
      <c r="S204" s="418"/>
      <c r="T204" s="418"/>
      <c r="U204" s="418"/>
      <c r="V204" s="418"/>
      <c r="W204" s="418"/>
      <c r="X204" s="418"/>
      <c r="Y204" s="418"/>
      <c r="Z204" s="418"/>
    </row>
    <row r="205" spans="1:26">
      <c r="A205" s="423" t="str">
        <f t="shared" si="18"/>
        <v>Ейч Ар Кепитъл АД</v>
      </c>
      <c r="B205" s="423" t="str">
        <f t="shared" si="19"/>
        <v>204654533</v>
      </c>
      <c r="C205" s="424" t="str">
        <f t="shared" si="20"/>
        <v>31.12.2025</v>
      </c>
      <c r="D205" s="418" t="s">
        <v>455</v>
      </c>
      <c r="E205" s="418">
        <v>1</v>
      </c>
      <c r="F205" s="418" t="s">
        <v>454</v>
      </c>
      <c r="G205" s="418" t="s">
        <v>959</v>
      </c>
      <c r="H205" s="425">
        <f>'3-Отчет за паричния поток'!C37</f>
        <v>0</v>
      </c>
      <c r="I205" s="418"/>
      <c r="J205" s="418"/>
      <c r="K205" s="418"/>
      <c r="L205" s="418"/>
      <c r="M205" s="418"/>
      <c r="N205" s="418"/>
      <c r="O205" s="418"/>
      <c r="P205" s="418"/>
      <c r="Q205" s="418"/>
      <c r="R205" s="418"/>
      <c r="S205" s="418"/>
      <c r="T205" s="418"/>
      <c r="U205" s="418"/>
      <c r="V205" s="418"/>
      <c r="W205" s="418"/>
      <c r="X205" s="418"/>
      <c r="Y205" s="418"/>
      <c r="Z205" s="418"/>
    </row>
    <row r="206" spans="1:26">
      <c r="A206" s="423" t="str">
        <f t="shared" si="18"/>
        <v>Ейч Ар Кепитъл АД</v>
      </c>
      <c r="B206" s="423" t="str">
        <f t="shared" si="19"/>
        <v>204654533</v>
      </c>
      <c r="C206" s="424" t="str">
        <f t="shared" si="20"/>
        <v>31.12.2025</v>
      </c>
      <c r="D206" s="418" t="s">
        <v>457</v>
      </c>
      <c r="E206" s="418">
        <v>1</v>
      </c>
      <c r="F206" s="418" t="s">
        <v>456</v>
      </c>
      <c r="G206" s="418" t="s">
        <v>959</v>
      </c>
      <c r="H206" s="425">
        <f>'3-Отчет за паричния поток'!C38</f>
        <v>0</v>
      </c>
      <c r="I206" s="418"/>
      <c r="J206" s="418"/>
      <c r="K206" s="418"/>
      <c r="L206" s="418"/>
      <c r="M206" s="418"/>
      <c r="N206" s="418"/>
      <c r="O206" s="418"/>
      <c r="P206" s="418"/>
      <c r="Q206" s="418"/>
      <c r="R206" s="418"/>
      <c r="S206" s="418"/>
      <c r="T206" s="418"/>
      <c r="U206" s="418"/>
      <c r="V206" s="418"/>
      <c r="W206" s="418"/>
      <c r="X206" s="418"/>
      <c r="Y206" s="418"/>
      <c r="Z206" s="418"/>
    </row>
    <row r="207" spans="1:26">
      <c r="A207" s="423" t="str">
        <f t="shared" si="18"/>
        <v>Ейч Ар Кепитъл АД</v>
      </c>
      <c r="B207" s="423" t="str">
        <f t="shared" si="19"/>
        <v>204654533</v>
      </c>
      <c r="C207" s="424" t="str">
        <f t="shared" si="20"/>
        <v>31.12.2025</v>
      </c>
      <c r="D207" s="418" t="s">
        <v>459</v>
      </c>
      <c r="E207" s="418">
        <v>1</v>
      </c>
      <c r="F207" s="418" t="s">
        <v>458</v>
      </c>
      <c r="G207" s="418" t="s">
        <v>959</v>
      </c>
      <c r="H207" s="425">
        <f>'3-Отчет за паричния поток'!C39</f>
        <v>0</v>
      </c>
      <c r="I207" s="418"/>
      <c r="J207" s="418"/>
      <c r="K207" s="418"/>
      <c r="L207" s="418"/>
      <c r="M207" s="418"/>
      <c r="N207" s="418"/>
      <c r="O207" s="418"/>
      <c r="P207" s="418"/>
      <c r="Q207" s="418"/>
      <c r="R207" s="418"/>
      <c r="S207" s="418"/>
      <c r="T207" s="418"/>
      <c r="U207" s="418"/>
      <c r="V207" s="418"/>
      <c r="W207" s="418"/>
      <c r="X207" s="418"/>
      <c r="Y207" s="418"/>
      <c r="Z207" s="418"/>
    </row>
    <row r="208" spans="1:26">
      <c r="A208" s="423" t="str">
        <f t="shared" si="18"/>
        <v>Ейч Ар Кепитъл АД</v>
      </c>
      <c r="B208" s="423" t="str">
        <f t="shared" si="19"/>
        <v>204654533</v>
      </c>
      <c r="C208" s="424" t="str">
        <f t="shared" si="20"/>
        <v>31.12.2025</v>
      </c>
      <c r="D208" s="418" t="s">
        <v>461</v>
      </c>
      <c r="E208" s="418">
        <v>1</v>
      </c>
      <c r="F208" s="418" t="s">
        <v>460</v>
      </c>
      <c r="G208" s="418" t="s">
        <v>959</v>
      </c>
      <c r="H208" s="425">
        <f>'3-Отчет за паричния поток'!C40</f>
        <v>-13</v>
      </c>
      <c r="I208" s="418"/>
      <c r="J208" s="418"/>
      <c r="K208" s="418"/>
      <c r="L208" s="418"/>
      <c r="M208" s="418"/>
      <c r="N208" s="418"/>
      <c r="O208" s="418"/>
      <c r="P208" s="418"/>
      <c r="Q208" s="418"/>
      <c r="R208" s="418"/>
      <c r="S208" s="418"/>
      <c r="T208" s="418"/>
      <c r="U208" s="418"/>
      <c r="V208" s="418"/>
      <c r="W208" s="418"/>
      <c r="X208" s="418"/>
      <c r="Y208" s="418"/>
      <c r="Z208" s="418"/>
    </row>
    <row r="209" spans="1:26">
      <c r="A209" s="423" t="str">
        <f t="shared" si="18"/>
        <v>Ейч Ар Кепитъл АД</v>
      </c>
      <c r="B209" s="423" t="str">
        <f t="shared" si="19"/>
        <v>204654533</v>
      </c>
      <c r="C209" s="424" t="str">
        <f t="shared" si="20"/>
        <v>31.12.2025</v>
      </c>
      <c r="D209" s="418" t="s">
        <v>463</v>
      </c>
      <c r="E209" s="418">
        <v>1</v>
      </c>
      <c r="F209" s="418" t="s">
        <v>462</v>
      </c>
      <c r="G209" s="418" t="s">
        <v>959</v>
      </c>
      <c r="H209" s="425">
        <f>'3-Отчет за паричния поток'!C41</f>
        <v>0</v>
      </c>
      <c r="I209" s="418"/>
      <c r="J209" s="418"/>
      <c r="K209" s="418"/>
      <c r="L209" s="418"/>
      <c r="M209" s="418"/>
      <c r="N209" s="418"/>
      <c r="O209" s="418"/>
      <c r="P209" s="418"/>
      <c r="Q209" s="418"/>
      <c r="R209" s="418"/>
      <c r="S209" s="418"/>
      <c r="T209" s="418"/>
      <c r="U209" s="418"/>
      <c r="V209" s="418"/>
      <c r="W209" s="418"/>
      <c r="X209" s="418"/>
      <c r="Y209" s="418"/>
      <c r="Z209" s="418"/>
    </row>
    <row r="210" spans="1:26">
      <c r="A210" s="423" t="str">
        <f t="shared" si="18"/>
        <v>Ейч Ар Кепитъл АД</v>
      </c>
      <c r="B210" s="423" t="str">
        <f t="shared" si="19"/>
        <v>204654533</v>
      </c>
      <c r="C210" s="424" t="str">
        <f t="shared" si="20"/>
        <v>31.12.2025</v>
      </c>
      <c r="D210" s="418" t="s">
        <v>465</v>
      </c>
      <c r="E210" s="418">
        <v>1</v>
      </c>
      <c r="F210" s="418" t="s">
        <v>464</v>
      </c>
      <c r="G210" s="418" t="s">
        <v>959</v>
      </c>
      <c r="H210" s="425">
        <f>'3-Отчет за паричния поток'!C42</f>
        <v>0</v>
      </c>
      <c r="I210" s="418"/>
      <c r="J210" s="418"/>
      <c r="K210" s="418"/>
      <c r="L210" s="418"/>
      <c r="M210" s="418"/>
      <c r="N210" s="418"/>
      <c r="O210" s="418"/>
      <c r="P210" s="418"/>
      <c r="Q210" s="418"/>
      <c r="R210" s="418"/>
      <c r="S210" s="418"/>
      <c r="T210" s="418"/>
      <c r="U210" s="418"/>
      <c r="V210" s="418"/>
      <c r="W210" s="418"/>
      <c r="X210" s="418"/>
      <c r="Y210" s="418"/>
      <c r="Z210" s="418"/>
    </row>
    <row r="211" spans="1:26">
      <c r="A211" s="423" t="str">
        <f t="shared" si="18"/>
        <v>Ейч Ар Кепитъл АД</v>
      </c>
      <c r="B211" s="423" t="str">
        <f t="shared" si="19"/>
        <v>204654533</v>
      </c>
      <c r="C211" s="424" t="str">
        <f t="shared" si="20"/>
        <v>31.12.2025</v>
      </c>
      <c r="D211" s="418" t="s">
        <v>467</v>
      </c>
      <c r="E211" s="418">
        <v>1</v>
      </c>
      <c r="F211" s="418" t="s">
        <v>466</v>
      </c>
      <c r="G211" s="418" t="s">
        <v>959</v>
      </c>
      <c r="H211" s="425">
        <f>'3-Отчет за паричния поток'!C43</f>
        <v>-13</v>
      </c>
      <c r="I211" s="418"/>
      <c r="J211" s="418"/>
      <c r="K211" s="418"/>
      <c r="L211" s="418"/>
      <c r="M211" s="418"/>
      <c r="N211" s="418"/>
      <c r="O211" s="418"/>
      <c r="P211" s="418"/>
      <c r="Q211" s="418"/>
      <c r="R211" s="418"/>
      <c r="S211" s="418"/>
      <c r="T211" s="418"/>
      <c r="U211" s="418"/>
      <c r="V211" s="418"/>
      <c r="W211" s="418"/>
      <c r="X211" s="418"/>
      <c r="Y211" s="418"/>
      <c r="Z211" s="418"/>
    </row>
    <row r="212" spans="1:26">
      <c r="A212" s="423" t="str">
        <f t="shared" si="18"/>
        <v>Ейч Ар Кепитъл АД</v>
      </c>
      <c r="B212" s="423" t="str">
        <f t="shared" si="19"/>
        <v>204654533</v>
      </c>
      <c r="C212" s="424" t="str">
        <f t="shared" si="20"/>
        <v>31.12.2025</v>
      </c>
      <c r="D212" s="418" t="s">
        <v>469</v>
      </c>
      <c r="E212" s="418">
        <v>1</v>
      </c>
      <c r="F212" s="418" t="s">
        <v>468</v>
      </c>
      <c r="G212" s="418"/>
      <c r="H212" s="425">
        <f>'3-Отчет за паричния поток'!C44</f>
        <v>-181</v>
      </c>
      <c r="I212" s="418"/>
      <c r="J212" s="418"/>
      <c r="K212" s="418"/>
      <c r="L212" s="418"/>
      <c r="M212" s="418"/>
      <c r="N212" s="418"/>
      <c r="O212" s="418"/>
      <c r="P212" s="418"/>
      <c r="Q212" s="418"/>
      <c r="R212" s="418"/>
      <c r="S212" s="418"/>
      <c r="T212" s="418"/>
      <c r="U212" s="418"/>
      <c r="V212" s="418"/>
      <c r="W212" s="418"/>
      <c r="X212" s="418"/>
      <c r="Y212" s="418"/>
      <c r="Z212" s="418"/>
    </row>
    <row r="213" spans="1:26">
      <c r="A213" s="423" t="str">
        <f t="shared" si="18"/>
        <v>Ейч Ар Кепитъл АД</v>
      </c>
      <c r="B213" s="423" t="str">
        <f t="shared" si="19"/>
        <v>204654533</v>
      </c>
      <c r="C213" s="424" t="str">
        <f t="shared" si="20"/>
        <v>31.12.2025</v>
      </c>
      <c r="D213" s="418" t="s">
        <v>471</v>
      </c>
      <c r="E213" s="418">
        <v>1</v>
      </c>
      <c r="F213" s="418" t="s">
        <v>470</v>
      </c>
      <c r="G213" s="418"/>
      <c r="H213" s="425">
        <f>'3-Отчет за паричния поток'!C45</f>
        <v>215</v>
      </c>
      <c r="I213" s="418"/>
      <c r="J213" s="418"/>
      <c r="K213" s="418"/>
      <c r="L213" s="418"/>
      <c r="M213" s="418"/>
      <c r="N213" s="418"/>
      <c r="O213" s="418"/>
      <c r="P213" s="418"/>
      <c r="Q213" s="418"/>
      <c r="R213" s="418"/>
      <c r="S213" s="418"/>
      <c r="T213" s="418"/>
      <c r="U213" s="418"/>
      <c r="V213" s="418"/>
      <c r="W213" s="418"/>
      <c r="X213" s="418"/>
      <c r="Y213" s="418"/>
      <c r="Z213" s="418"/>
    </row>
    <row r="214" spans="1:26">
      <c r="A214" s="423" t="str">
        <f t="shared" si="18"/>
        <v>Ейч Ар Кепитъл АД</v>
      </c>
      <c r="B214" s="423" t="str">
        <f t="shared" si="19"/>
        <v>204654533</v>
      </c>
      <c r="C214" s="424" t="str">
        <f t="shared" si="20"/>
        <v>31.12.2025</v>
      </c>
      <c r="D214" s="418" t="s">
        <v>473</v>
      </c>
      <c r="E214" s="418">
        <v>1</v>
      </c>
      <c r="F214" s="418" t="s">
        <v>472</v>
      </c>
      <c r="G214" s="418"/>
      <c r="H214" s="425">
        <f>'3-Отчет за паричния поток'!C46</f>
        <v>34</v>
      </c>
      <c r="I214" s="418"/>
      <c r="J214" s="418"/>
      <c r="K214" s="418"/>
      <c r="L214" s="418"/>
      <c r="M214" s="418"/>
      <c r="N214" s="418"/>
      <c r="O214" s="418"/>
      <c r="P214" s="418"/>
      <c r="Q214" s="418"/>
      <c r="R214" s="418"/>
      <c r="S214" s="418"/>
      <c r="T214" s="418"/>
      <c r="U214" s="418"/>
      <c r="V214" s="418"/>
      <c r="W214" s="418"/>
      <c r="X214" s="418"/>
      <c r="Y214" s="418"/>
      <c r="Z214" s="418"/>
    </row>
    <row r="215" spans="1:26">
      <c r="A215" s="423" t="str">
        <f t="shared" si="18"/>
        <v>Ейч Ар Кепитъл АД</v>
      </c>
      <c r="B215" s="423" t="str">
        <f t="shared" si="19"/>
        <v>204654533</v>
      </c>
      <c r="C215" s="424" t="str">
        <f t="shared" si="20"/>
        <v>31.12.2025</v>
      </c>
      <c r="D215" s="418" t="s">
        <v>475</v>
      </c>
      <c r="E215" s="418">
        <v>1</v>
      </c>
      <c r="F215" s="418" t="s">
        <v>474</v>
      </c>
      <c r="G215" s="418"/>
      <c r="H215" s="425">
        <f>'3-Отчет за паричния поток'!C47</f>
        <v>34</v>
      </c>
      <c r="I215" s="418"/>
      <c r="J215" s="418"/>
      <c r="K215" s="418"/>
      <c r="L215" s="418"/>
      <c r="M215" s="418"/>
      <c r="N215" s="418"/>
      <c r="O215" s="418"/>
      <c r="P215" s="418"/>
      <c r="Q215" s="418"/>
      <c r="R215" s="418"/>
      <c r="S215" s="418"/>
      <c r="T215" s="418"/>
      <c r="U215" s="418"/>
      <c r="V215" s="418"/>
      <c r="W215" s="418"/>
      <c r="X215" s="418"/>
      <c r="Y215" s="418"/>
      <c r="Z215" s="418"/>
    </row>
    <row r="216" spans="1:26">
      <c r="A216" s="423" t="str">
        <f t="shared" si="18"/>
        <v>Ейч Ар Кепитъл АД</v>
      </c>
      <c r="B216" s="423" t="str">
        <f t="shared" si="19"/>
        <v>204654533</v>
      </c>
      <c r="C216" s="424" t="str">
        <f t="shared" si="20"/>
        <v>31.12.2025</v>
      </c>
      <c r="D216" s="418" t="s">
        <v>477</v>
      </c>
      <c r="E216" s="418">
        <v>1</v>
      </c>
      <c r="F216" s="418" t="s">
        <v>476</v>
      </c>
      <c r="G216" s="418"/>
      <c r="H216" s="425">
        <f>'3-Отчет за паричния поток'!C48</f>
        <v>0</v>
      </c>
      <c r="I216" s="418"/>
      <c r="J216" s="418"/>
      <c r="K216" s="418"/>
      <c r="L216" s="418"/>
      <c r="M216" s="418"/>
      <c r="N216" s="418"/>
      <c r="O216" s="418"/>
      <c r="P216" s="418"/>
      <c r="Q216" s="418"/>
      <c r="R216" s="418"/>
      <c r="S216" s="418"/>
      <c r="T216" s="418"/>
      <c r="U216" s="418"/>
      <c r="V216" s="418"/>
      <c r="W216" s="418"/>
      <c r="X216" s="418"/>
      <c r="Y216" s="418"/>
      <c r="Z216" s="418"/>
    </row>
    <row r="217" spans="1:26">
      <c r="A217" s="420"/>
      <c r="B217" s="420"/>
      <c r="C217" s="421"/>
      <c r="D217" s="420"/>
      <c r="E217" s="420"/>
      <c r="F217" s="422" t="s">
        <v>960</v>
      </c>
      <c r="G217" s="420"/>
      <c r="H217" s="420"/>
      <c r="I217" s="420"/>
      <c r="J217" s="420"/>
      <c r="K217" s="420"/>
      <c r="L217" s="420"/>
      <c r="M217" s="420"/>
      <c r="N217" s="420"/>
      <c r="O217" s="420"/>
      <c r="P217" s="420"/>
      <c r="Q217" s="420"/>
      <c r="R217" s="420"/>
      <c r="S217" s="420"/>
      <c r="T217" s="420"/>
      <c r="U217" s="420"/>
      <c r="V217" s="420"/>
      <c r="W217" s="420"/>
      <c r="X217" s="420"/>
      <c r="Y217" s="420"/>
      <c r="Z217" s="420"/>
    </row>
    <row r="218" spans="1:26">
      <c r="A218" s="423" t="str">
        <f t="shared" ref="A218:A281" si="21">pdeName</f>
        <v>Ейч Ар Кепитъл АД</v>
      </c>
      <c r="B218" s="423" t="str">
        <f t="shared" ref="B218:B281" si="22">pdeBulstat</f>
        <v>204654533</v>
      </c>
      <c r="C218" s="424" t="str">
        <f t="shared" ref="C218:C281" si="23">endDate</f>
        <v>31.12.2025</v>
      </c>
      <c r="D218" s="418" t="s">
        <v>501</v>
      </c>
      <c r="E218" s="418">
        <v>1</v>
      </c>
      <c r="F218" s="426" t="s">
        <v>500</v>
      </c>
      <c r="G218" s="418"/>
      <c r="H218" s="425">
        <f>'4-Отчет за собствения капитал'!C13</f>
        <v>9113</v>
      </c>
      <c r="I218" s="418"/>
      <c r="J218" s="418"/>
      <c r="K218" s="418"/>
      <c r="L218" s="418"/>
      <c r="M218" s="418"/>
      <c r="N218" s="418"/>
      <c r="O218" s="418"/>
      <c r="P218" s="418"/>
      <c r="Q218" s="418"/>
      <c r="R218" s="418"/>
      <c r="S218" s="418"/>
      <c r="T218" s="418"/>
      <c r="U218" s="418"/>
      <c r="V218" s="418"/>
      <c r="W218" s="418"/>
      <c r="X218" s="418"/>
      <c r="Y218" s="418"/>
      <c r="Z218" s="418"/>
    </row>
    <row r="219" spans="1:26">
      <c r="A219" s="423" t="str">
        <f t="shared" si="21"/>
        <v>Ейч Ар Кепитъл АД</v>
      </c>
      <c r="B219" s="423" t="str">
        <f t="shared" si="22"/>
        <v>204654533</v>
      </c>
      <c r="C219" s="424" t="str">
        <f t="shared" si="23"/>
        <v>31.12.2025</v>
      </c>
      <c r="D219" s="418" t="s">
        <v>503</v>
      </c>
      <c r="E219" s="418">
        <v>1</v>
      </c>
      <c r="F219" s="426" t="s">
        <v>502</v>
      </c>
      <c r="G219" s="418"/>
      <c r="H219" s="425">
        <f>'4-Отчет за собствения капитал'!C14</f>
        <v>0</v>
      </c>
      <c r="I219" s="418"/>
      <c r="J219" s="418"/>
      <c r="K219" s="418"/>
      <c r="L219" s="418"/>
      <c r="M219" s="418"/>
      <c r="N219" s="418"/>
      <c r="O219" s="418"/>
      <c r="P219" s="418"/>
      <c r="Q219" s="418"/>
      <c r="R219" s="418"/>
      <c r="S219" s="418"/>
      <c r="T219" s="418"/>
      <c r="U219" s="418"/>
      <c r="V219" s="418"/>
      <c r="W219" s="418"/>
      <c r="X219" s="418"/>
      <c r="Y219" s="418"/>
      <c r="Z219" s="418"/>
    </row>
    <row r="220" spans="1:26">
      <c r="A220" s="423" t="str">
        <f t="shared" si="21"/>
        <v>Ейч Ар Кепитъл АД</v>
      </c>
      <c r="B220" s="423" t="str">
        <f t="shared" si="22"/>
        <v>204654533</v>
      </c>
      <c r="C220" s="424" t="str">
        <f t="shared" si="23"/>
        <v>31.12.2025</v>
      </c>
      <c r="D220" s="418" t="s">
        <v>505</v>
      </c>
      <c r="E220" s="418">
        <v>1</v>
      </c>
      <c r="F220" s="426" t="s">
        <v>504</v>
      </c>
      <c r="G220" s="418"/>
      <c r="H220" s="425">
        <f>'4-Отчет за собствения капитал'!C15</f>
        <v>0</v>
      </c>
      <c r="I220" s="418"/>
      <c r="J220" s="418"/>
      <c r="K220" s="418"/>
      <c r="L220" s="418"/>
      <c r="M220" s="418"/>
      <c r="N220" s="418"/>
      <c r="O220" s="418"/>
      <c r="P220" s="418"/>
      <c r="Q220" s="418"/>
      <c r="R220" s="418"/>
      <c r="S220" s="418"/>
      <c r="T220" s="418"/>
      <c r="U220" s="418"/>
      <c r="V220" s="418"/>
      <c r="W220" s="418"/>
      <c r="X220" s="418"/>
      <c r="Y220" s="418"/>
      <c r="Z220" s="418"/>
    </row>
    <row r="221" spans="1:26">
      <c r="A221" s="423" t="str">
        <f t="shared" si="21"/>
        <v>Ейч Ар Кепитъл АД</v>
      </c>
      <c r="B221" s="423" t="str">
        <f t="shared" si="22"/>
        <v>204654533</v>
      </c>
      <c r="C221" s="424" t="str">
        <f t="shared" si="23"/>
        <v>31.12.2025</v>
      </c>
      <c r="D221" s="418" t="s">
        <v>507</v>
      </c>
      <c r="E221" s="418">
        <v>1</v>
      </c>
      <c r="F221" s="426" t="s">
        <v>506</v>
      </c>
      <c r="G221" s="418"/>
      <c r="H221" s="425">
        <f>'4-Отчет за собствения капитал'!C16</f>
        <v>0</v>
      </c>
      <c r="I221" s="418"/>
      <c r="J221" s="418"/>
      <c r="K221" s="418"/>
      <c r="L221" s="418"/>
      <c r="M221" s="418"/>
      <c r="N221" s="418"/>
      <c r="O221" s="418"/>
      <c r="P221" s="418"/>
      <c r="Q221" s="418"/>
      <c r="R221" s="418"/>
      <c r="S221" s="418"/>
      <c r="T221" s="418"/>
      <c r="U221" s="418"/>
      <c r="V221" s="418"/>
      <c r="W221" s="418"/>
      <c r="X221" s="418"/>
      <c r="Y221" s="418"/>
      <c r="Z221" s="418"/>
    </row>
    <row r="222" spans="1:26">
      <c r="A222" s="423" t="str">
        <f t="shared" si="21"/>
        <v>Ейч Ар Кепитъл АД</v>
      </c>
      <c r="B222" s="423" t="str">
        <f t="shared" si="22"/>
        <v>204654533</v>
      </c>
      <c r="C222" s="424" t="str">
        <f t="shared" si="23"/>
        <v>31.12.2025</v>
      </c>
      <c r="D222" s="418" t="s">
        <v>509</v>
      </c>
      <c r="E222" s="418">
        <v>1</v>
      </c>
      <c r="F222" s="426" t="s">
        <v>508</v>
      </c>
      <c r="G222" s="418"/>
      <c r="H222" s="425">
        <f>'4-Отчет за собствения капитал'!C17</f>
        <v>9113</v>
      </c>
      <c r="I222" s="418"/>
      <c r="J222" s="418"/>
      <c r="K222" s="418"/>
      <c r="L222" s="418"/>
      <c r="M222" s="418"/>
      <c r="N222" s="418"/>
      <c r="O222" s="418"/>
      <c r="P222" s="418"/>
      <c r="Q222" s="418"/>
      <c r="R222" s="418"/>
      <c r="S222" s="418"/>
      <c r="T222" s="418"/>
      <c r="U222" s="418"/>
      <c r="V222" s="418"/>
      <c r="W222" s="418"/>
      <c r="X222" s="418"/>
      <c r="Y222" s="418"/>
      <c r="Z222" s="418"/>
    </row>
    <row r="223" spans="1:26">
      <c r="A223" s="423" t="str">
        <f t="shared" si="21"/>
        <v>Ейч Ар Кепитъл АД</v>
      </c>
      <c r="B223" s="423" t="str">
        <f t="shared" si="22"/>
        <v>204654533</v>
      </c>
      <c r="C223" s="424" t="str">
        <f t="shared" si="23"/>
        <v>31.12.2025</v>
      </c>
      <c r="D223" s="418" t="s">
        <v>511</v>
      </c>
      <c r="E223" s="418">
        <v>1</v>
      </c>
      <c r="F223" s="426" t="s">
        <v>510</v>
      </c>
      <c r="G223" s="418"/>
      <c r="H223" s="425">
        <f>'4-Отчет за собствения капитал'!C18</f>
        <v>0</v>
      </c>
      <c r="I223" s="418"/>
      <c r="J223" s="418"/>
      <c r="K223" s="418"/>
      <c r="L223" s="418"/>
      <c r="M223" s="418"/>
      <c r="N223" s="418"/>
      <c r="O223" s="418"/>
      <c r="P223" s="418"/>
      <c r="Q223" s="418"/>
      <c r="R223" s="418"/>
      <c r="S223" s="418"/>
      <c r="T223" s="418"/>
      <c r="U223" s="418"/>
      <c r="V223" s="418"/>
      <c r="W223" s="418"/>
      <c r="X223" s="418"/>
      <c r="Y223" s="418"/>
      <c r="Z223" s="418"/>
    </row>
    <row r="224" spans="1:26">
      <c r="A224" s="423" t="str">
        <f t="shared" si="21"/>
        <v>Ейч Ар Кепитъл АД</v>
      </c>
      <c r="B224" s="423" t="str">
        <f t="shared" si="22"/>
        <v>204654533</v>
      </c>
      <c r="C224" s="424" t="str">
        <f t="shared" si="23"/>
        <v>31.12.2025</v>
      </c>
      <c r="D224" s="418" t="s">
        <v>513</v>
      </c>
      <c r="E224" s="418">
        <v>1</v>
      </c>
      <c r="F224" s="426" t="s">
        <v>512</v>
      </c>
      <c r="G224" s="418"/>
      <c r="H224" s="425">
        <f>'4-Отчет за собствения капитал'!C19</f>
        <v>0</v>
      </c>
      <c r="I224" s="418"/>
      <c r="J224" s="418"/>
      <c r="K224" s="418"/>
      <c r="L224" s="418"/>
      <c r="M224" s="418"/>
      <c r="N224" s="418"/>
      <c r="O224" s="418"/>
      <c r="P224" s="418"/>
      <c r="Q224" s="418"/>
      <c r="R224" s="418"/>
      <c r="S224" s="418"/>
      <c r="T224" s="418"/>
      <c r="U224" s="418"/>
      <c r="V224" s="418"/>
      <c r="W224" s="418"/>
      <c r="X224" s="418"/>
      <c r="Y224" s="418"/>
      <c r="Z224" s="418"/>
    </row>
    <row r="225" spans="1:26">
      <c r="A225" s="423" t="str">
        <f t="shared" si="21"/>
        <v>Ейч Ар Кепитъл АД</v>
      </c>
      <c r="B225" s="423" t="str">
        <f t="shared" si="22"/>
        <v>204654533</v>
      </c>
      <c r="C225" s="424" t="str">
        <f t="shared" si="23"/>
        <v>31.12.2025</v>
      </c>
      <c r="D225" s="418" t="s">
        <v>515</v>
      </c>
      <c r="E225" s="418">
        <v>1</v>
      </c>
      <c r="F225" s="426" t="s">
        <v>514</v>
      </c>
      <c r="G225" s="418"/>
      <c r="H225" s="425">
        <f>'4-Отчет за собствения капитал'!C20</f>
        <v>0</v>
      </c>
      <c r="I225" s="418"/>
      <c r="J225" s="418"/>
      <c r="K225" s="418"/>
      <c r="L225" s="418"/>
      <c r="M225" s="418"/>
      <c r="N225" s="418"/>
      <c r="O225" s="418"/>
      <c r="P225" s="418"/>
      <c r="Q225" s="418"/>
      <c r="R225" s="418"/>
      <c r="S225" s="418"/>
      <c r="T225" s="418"/>
      <c r="U225" s="418"/>
      <c r="V225" s="418"/>
      <c r="W225" s="418"/>
      <c r="X225" s="418"/>
      <c r="Y225" s="418"/>
      <c r="Z225" s="418"/>
    </row>
    <row r="226" spans="1:26">
      <c r="A226" s="423" t="str">
        <f t="shared" si="21"/>
        <v>Ейч Ар Кепитъл АД</v>
      </c>
      <c r="B226" s="423" t="str">
        <f t="shared" si="22"/>
        <v>204654533</v>
      </c>
      <c r="C226" s="424" t="str">
        <f t="shared" si="23"/>
        <v>31.12.2025</v>
      </c>
      <c r="D226" s="418" t="s">
        <v>517</v>
      </c>
      <c r="E226" s="418">
        <v>1</v>
      </c>
      <c r="F226" s="426" t="s">
        <v>516</v>
      </c>
      <c r="G226" s="418"/>
      <c r="H226" s="425">
        <f>'4-Отчет за собствения капитал'!C21</f>
        <v>0</v>
      </c>
      <c r="I226" s="418"/>
      <c r="J226" s="418"/>
      <c r="K226" s="418"/>
      <c r="L226" s="418"/>
      <c r="M226" s="418"/>
      <c r="N226" s="418"/>
      <c r="O226" s="418"/>
      <c r="P226" s="418"/>
      <c r="Q226" s="418"/>
      <c r="R226" s="418"/>
      <c r="S226" s="418"/>
      <c r="T226" s="418"/>
      <c r="U226" s="418"/>
      <c r="V226" s="418"/>
      <c r="W226" s="418"/>
      <c r="X226" s="418"/>
      <c r="Y226" s="418"/>
      <c r="Z226" s="418"/>
    </row>
    <row r="227" spans="1:26">
      <c r="A227" s="423" t="str">
        <f t="shared" si="21"/>
        <v>Ейч Ар Кепитъл АД</v>
      </c>
      <c r="B227" s="423" t="str">
        <f t="shared" si="22"/>
        <v>204654533</v>
      </c>
      <c r="C227" s="424" t="str">
        <f t="shared" si="23"/>
        <v>31.12.2025</v>
      </c>
      <c r="D227" s="418" t="s">
        <v>519</v>
      </c>
      <c r="E227" s="418">
        <v>1</v>
      </c>
      <c r="F227" s="426" t="s">
        <v>518</v>
      </c>
      <c r="G227" s="418"/>
      <c r="H227" s="425">
        <f>'4-Отчет за собствения капитал'!C22</f>
        <v>0</v>
      </c>
      <c r="I227" s="418"/>
      <c r="J227" s="418"/>
      <c r="K227" s="418"/>
      <c r="L227" s="418"/>
      <c r="M227" s="418"/>
      <c r="N227" s="418"/>
      <c r="O227" s="418"/>
      <c r="P227" s="418"/>
      <c r="Q227" s="418"/>
      <c r="R227" s="418"/>
      <c r="S227" s="418"/>
      <c r="T227" s="418"/>
      <c r="U227" s="418"/>
      <c r="V227" s="418"/>
      <c r="W227" s="418"/>
      <c r="X227" s="418"/>
      <c r="Y227" s="418"/>
      <c r="Z227" s="418"/>
    </row>
    <row r="228" spans="1:26">
      <c r="A228" s="423" t="str">
        <f t="shared" si="21"/>
        <v>Ейч Ар Кепитъл АД</v>
      </c>
      <c r="B228" s="423" t="str">
        <f t="shared" si="22"/>
        <v>204654533</v>
      </c>
      <c r="C228" s="424" t="str">
        <f t="shared" si="23"/>
        <v>31.12.2025</v>
      </c>
      <c r="D228" s="418" t="s">
        <v>521</v>
      </c>
      <c r="E228" s="418">
        <v>1</v>
      </c>
      <c r="F228" s="426" t="s">
        <v>520</v>
      </c>
      <c r="G228" s="418"/>
      <c r="H228" s="425">
        <f>'4-Отчет за собствения капитал'!C23</f>
        <v>0</v>
      </c>
      <c r="I228" s="418"/>
      <c r="J228" s="418"/>
      <c r="K228" s="418"/>
      <c r="L228" s="418"/>
      <c r="M228" s="418"/>
      <c r="N228" s="418"/>
      <c r="O228" s="418"/>
      <c r="P228" s="418"/>
      <c r="Q228" s="418"/>
      <c r="R228" s="418"/>
      <c r="S228" s="418"/>
      <c r="T228" s="418"/>
      <c r="U228" s="418"/>
      <c r="V228" s="418"/>
      <c r="W228" s="418"/>
      <c r="X228" s="418"/>
      <c r="Y228" s="418"/>
      <c r="Z228" s="418"/>
    </row>
    <row r="229" spans="1:26">
      <c r="A229" s="423" t="str">
        <f t="shared" si="21"/>
        <v>Ейч Ар Кепитъл АД</v>
      </c>
      <c r="B229" s="423" t="str">
        <f t="shared" si="22"/>
        <v>204654533</v>
      </c>
      <c r="C229" s="424" t="str">
        <f t="shared" si="23"/>
        <v>31.12.2025</v>
      </c>
      <c r="D229" s="418" t="s">
        <v>523</v>
      </c>
      <c r="E229" s="418">
        <v>1</v>
      </c>
      <c r="F229" s="426" t="s">
        <v>522</v>
      </c>
      <c r="G229" s="418"/>
      <c r="H229" s="425">
        <f>'4-Отчет за собствения капитал'!C24</f>
        <v>0</v>
      </c>
      <c r="I229" s="418"/>
      <c r="J229" s="418"/>
      <c r="K229" s="418"/>
      <c r="L229" s="418"/>
      <c r="M229" s="418"/>
      <c r="N229" s="418"/>
      <c r="O229" s="418"/>
      <c r="P229" s="418"/>
      <c r="Q229" s="418"/>
      <c r="R229" s="418"/>
      <c r="S229" s="418"/>
      <c r="T229" s="418"/>
      <c r="U229" s="418"/>
      <c r="V229" s="418"/>
      <c r="W229" s="418"/>
      <c r="X229" s="418"/>
      <c r="Y229" s="418"/>
      <c r="Z229" s="418"/>
    </row>
    <row r="230" spans="1:26">
      <c r="A230" s="423" t="str">
        <f t="shared" si="21"/>
        <v>Ейч Ар Кепитъл АД</v>
      </c>
      <c r="B230" s="423" t="str">
        <f t="shared" si="22"/>
        <v>204654533</v>
      </c>
      <c r="C230" s="424" t="str">
        <f t="shared" si="23"/>
        <v>31.12.2025</v>
      </c>
      <c r="D230" s="418" t="s">
        <v>525</v>
      </c>
      <c r="E230" s="418">
        <v>1</v>
      </c>
      <c r="F230" s="426" t="s">
        <v>524</v>
      </c>
      <c r="G230" s="418"/>
      <c r="H230" s="425">
        <f>'4-Отчет за собствения капитал'!C25</f>
        <v>0</v>
      </c>
      <c r="I230" s="418"/>
      <c r="J230" s="418"/>
      <c r="K230" s="418"/>
      <c r="L230" s="418"/>
      <c r="M230" s="418"/>
      <c r="N230" s="418"/>
      <c r="O230" s="418"/>
      <c r="P230" s="418"/>
      <c r="Q230" s="418"/>
      <c r="R230" s="418"/>
      <c r="S230" s="418"/>
      <c r="T230" s="418"/>
      <c r="U230" s="418"/>
      <c r="V230" s="418"/>
      <c r="W230" s="418"/>
      <c r="X230" s="418"/>
      <c r="Y230" s="418"/>
      <c r="Z230" s="418"/>
    </row>
    <row r="231" spans="1:26">
      <c r="A231" s="423" t="str">
        <f t="shared" si="21"/>
        <v>Ейч Ар Кепитъл АД</v>
      </c>
      <c r="B231" s="423" t="str">
        <f t="shared" si="22"/>
        <v>204654533</v>
      </c>
      <c r="C231" s="424" t="str">
        <f t="shared" si="23"/>
        <v>31.12.2025</v>
      </c>
      <c r="D231" s="418" t="s">
        <v>527</v>
      </c>
      <c r="E231" s="418">
        <v>1</v>
      </c>
      <c r="F231" s="426" t="s">
        <v>526</v>
      </c>
      <c r="G231" s="418"/>
      <c r="H231" s="425">
        <f>'4-Отчет за собствения капитал'!C26</f>
        <v>0</v>
      </c>
      <c r="I231" s="418"/>
      <c r="J231" s="418"/>
      <c r="K231" s="418"/>
      <c r="L231" s="418"/>
      <c r="M231" s="418"/>
      <c r="N231" s="418"/>
      <c r="O231" s="418"/>
      <c r="P231" s="418"/>
      <c r="Q231" s="418"/>
      <c r="R231" s="418"/>
      <c r="S231" s="418"/>
      <c r="T231" s="418"/>
      <c r="U231" s="418"/>
      <c r="V231" s="418"/>
      <c r="W231" s="418"/>
      <c r="X231" s="418"/>
      <c r="Y231" s="418"/>
      <c r="Z231" s="418"/>
    </row>
    <row r="232" spans="1:26">
      <c r="A232" s="423" t="str">
        <f t="shared" si="21"/>
        <v>Ейч Ар Кепитъл АД</v>
      </c>
      <c r="B232" s="423" t="str">
        <f t="shared" si="22"/>
        <v>204654533</v>
      </c>
      <c r="C232" s="424" t="str">
        <f t="shared" si="23"/>
        <v>31.12.2025</v>
      </c>
      <c r="D232" s="418" t="s">
        <v>528</v>
      </c>
      <c r="E232" s="418">
        <v>1</v>
      </c>
      <c r="F232" s="426" t="s">
        <v>522</v>
      </c>
      <c r="G232" s="418"/>
      <c r="H232" s="425">
        <f>'4-Отчет за собствения капитал'!C27</f>
        <v>0</v>
      </c>
      <c r="I232" s="418"/>
      <c r="J232" s="418"/>
      <c r="K232" s="418"/>
      <c r="L232" s="418"/>
      <c r="M232" s="418"/>
      <c r="N232" s="418"/>
      <c r="O232" s="418"/>
      <c r="P232" s="418"/>
      <c r="Q232" s="418"/>
      <c r="R232" s="418"/>
      <c r="S232" s="418"/>
      <c r="T232" s="418"/>
      <c r="U232" s="418"/>
      <c r="V232" s="418"/>
      <c r="W232" s="418"/>
      <c r="X232" s="418"/>
      <c r="Y232" s="418"/>
      <c r="Z232" s="418"/>
    </row>
    <row r="233" spans="1:26">
      <c r="A233" s="423" t="str">
        <f t="shared" si="21"/>
        <v>Ейч Ар Кепитъл АД</v>
      </c>
      <c r="B233" s="423" t="str">
        <f t="shared" si="22"/>
        <v>204654533</v>
      </c>
      <c r="C233" s="424" t="str">
        <f t="shared" si="23"/>
        <v>31.12.2025</v>
      </c>
      <c r="D233" s="418" t="s">
        <v>529</v>
      </c>
      <c r="E233" s="418">
        <v>1</v>
      </c>
      <c r="F233" s="426" t="s">
        <v>524</v>
      </c>
      <c r="G233" s="418"/>
      <c r="H233" s="425">
        <f>'4-Отчет за собствения капитал'!C28</f>
        <v>0</v>
      </c>
      <c r="I233" s="418"/>
      <c r="J233" s="418"/>
      <c r="K233" s="418"/>
      <c r="L233" s="418"/>
      <c r="M233" s="418"/>
      <c r="N233" s="418"/>
      <c r="O233" s="418"/>
      <c r="P233" s="418"/>
      <c r="Q233" s="418"/>
      <c r="R233" s="418"/>
      <c r="S233" s="418"/>
      <c r="T233" s="418"/>
      <c r="U233" s="418"/>
      <c r="V233" s="418"/>
      <c r="W233" s="418"/>
      <c r="X233" s="418"/>
      <c r="Y233" s="418"/>
      <c r="Z233" s="418"/>
    </row>
    <row r="234" spans="1:26">
      <c r="A234" s="423" t="str">
        <f t="shared" si="21"/>
        <v>Ейч Ар Кепитъл АД</v>
      </c>
      <c r="B234" s="423" t="str">
        <f t="shared" si="22"/>
        <v>204654533</v>
      </c>
      <c r="C234" s="424" t="str">
        <f t="shared" si="23"/>
        <v>31.12.2025</v>
      </c>
      <c r="D234" s="418" t="s">
        <v>531</v>
      </c>
      <c r="E234" s="418">
        <v>1</v>
      </c>
      <c r="F234" s="426" t="s">
        <v>530</v>
      </c>
      <c r="G234" s="418"/>
      <c r="H234" s="425">
        <f>'4-Отчет за собствения капитал'!C29</f>
        <v>0</v>
      </c>
      <c r="I234" s="418"/>
      <c r="J234" s="418"/>
      <c r="K234" s="418"/>
      <c r="L234" s="418"/>
      <c r="M234" s="418"/>
      <c r="N234" s="418"/>
      <c r="O234" s="418"/>
      <c r="P234" s="418"/>
      <c r="Q234" s="418"/>
      <c r="R234" s="418"/>
      <c r="S234" s="418"/>
      <c r="T234" s="418"/>
      <c r="U234" s="418"/>
      <c r="V234" s="418"/>
      <c r="W234" s="418"/>
      <c r="X234" s="418"/>
      <c r="Y234" s="418"/>
      <c r="Z234" s="418"/>
    </row>
    <row r="235" spans="1:26">
      <c r="A235" s="423" t="str">
        <f t="shared" si="21"/>
        <v>Ейч Ар Кепитъл АД</v>
      </c>
      <c r="B235" s="423" t="str">
        <f t="shared" si="22"/>
        <v>204654533</v>
      </c>
      <c r="C235" s="424" t="str">
        <f t="shared" si="23"/>
        <v>31.12.2025</v>
      </c>
      <c r="D235" s="418" t="s">
        <v>533</v>
      </c>
      <c r="E235" s="418">
        <v>1</v>
      </c>
      <c r="F235" s="426" t="s">
        <v>532</v>
      </c>
      <c r="G235" s="418"/>
      <c r="H235" s="425">
        <f>'4-Отчет за собствения капитал'!C30</f>
        <v>0</v>
      </c>
      <c r="I235" s="418"/>
      <c r="J235" s="418"/>
      <c r="K235" s="418"/>
      <c r="L235" s="418"/>
      <c r="M235" s="418"/>
      <c r="N235" s="418"/>
      <c r="O235" s="418"/>
      <c r="P235" s="418"/>
      <c r="Q235" s="418"/>
      <c r="R235" s="418"/>
      <c r="S235" s="418"/>
      <c r="T235" s="418"/>
      <c r="U235" s="418"/>
      <c r="V235" s="418"/>
      <c r="W235" s="418"/>
      <c r="X235" s="418"/>
      <c r="Y235" s="418"/>
      <c r="Z235" s="418"/>
    </row>
    <row r="236" spans="1:26">
      <c r="A236" s="423" t="str">
        <f t="shared" si="21"/>
        <v>Ейч Ар Кепитъл АД</v>
      </c>
      <c r="B236" s="423" t="str">
        <f t="shared" si="22"/>
        <v>204654533</v>
      </c>
      <c r="C236" s="424" t="str">
        <f t="shared" si="23"/>
        <v>31.12.2025</v>
      </c>
      <c r="D236" s="418" t="s">
        <v>535</v>
      </c>
      <c r="E236" s="418">
        <v>1</v>
      </c>
      <c r="F236" s="426" t="s">
        <v>534</v>
      </c>
      <c r="G236" s="418"/>
      <c r="H236" s="425">
        <f>'4-Отчет за собствения капитал'!C31</f>
        <v>9113</v>
      </c>
      <c r="I236" s="418"/>
      <c r="J236" s="418"/>
      <c r="K236" s="418"/>
      <c r="L236" s="418"/>
      <c r="M236" s="418"/>
      <c r="N236" s="418"/>
      <c r="O236" s="418"/>
      <c r="P236" s="418"/>
      <c r="Q236" s="418"/>
      <c r="R236" s="418"/>
      <c r="S236" s="418"/>
      <c r="T236" s="418"/>
      <c r="U236" s="418"/>
      <c r="V236" s="418"/>
      <c r="W236" s="418"/>
      <c r="X236" s="418"/>
      <c r="Y236" s="418"/>
      <c r="Z236" s="418"/>
    </row>
    <row r="237" spans="1:26">
      <c r="A237" s="423" t="str">
        <f t="shared" si="21"/>
        <v>Ейч Ар Кепитъл АД</v>
      </c>
      <c r="B237" s="423" t="str">
        <f t="shared" si="22"/>
        <v>204654533</v>
      </c>
      <c r="C237" s="424" t="str">
        <f t="shared" si="23"/>
        <v>31.12.2025</v>
      </c>
      <c r="D237" s="418" t="s">
        <v>537</v>
      </c>
      <c r="E237" s="418">
        <v>1</v>
      </c>
      <c r="F237" s="426" t="s">
        <v>536</v>
      </c>
      <c r="G237" s="418"/>
      <c r="H237" s="425">
        <f>'4-Отчет за собствения капитал'!C32</f>
        <v>0</v>
      </c>
      <c r="I237" s="418"/>
      <c r="J237" s="418"/>
      <c r="K237" s="418"/>
      <c r="L237" s="418"/>
      <c r="M237" s="418"/>
      <c r="N237" s="418"/>
      <c r="O237" s="418"/>
      <c r="P237" s="418"/>
      <c r="Q237" s="418"/>
      <c r="R237" s="418"/>
      <c r="S237" s="418"/>
      <c r="T237" s="418"/>
      <c r="U237" s="418"/>
      <c r="V237" s="418"/>
      <c r="W237" s="418"/>
      <c r="X237" s="418"/>
      <c r="Y237" s="418"/>
      <c r="Z237" s="418"/>
    </row>
    <row r="238" spans="1:26">
      <c r="A238" s="423" t="str">
        <f t="shared" si="21"/>
        <v>Ейч Ар Кепитъл АД</v>
      </c>
      <c r="B238" s="423" t="str">
        <f t="shared" si="22"/>
        <v>204654533</v>
      </c>
      <c r="C238" s="424" t="str">
        <f t="shared" si="23"/>
        <v>31.12.2025</v>
      </c>
      <c r="D238" s="418" t="s">
        <v>539</v>
      </c>
      <c r="E238" s="418">
        <v>1</v>
      </c>
      <c r="F238" s="426" t="s">
        <v>538</v>
      </c>
      <c r="G238" s="418"/>
      <c r="H238" s="425">
        <f>'4-Отчет за собствения капитал'!C33</f>
        <v>0</v>
      </c>
      <c r="I238" s="418"/>
      <c r="J238" s="418"/>
      <c r="K238" s="418"/>
      <c r="L238" s="418"/>
      <c r="M238" s="418"/>
      <c r="N238" s="418"/>
      <c r="O238" s="418"/>
      <c r="P238" s="418"/>
      <c r="Q238" s="418"/>
      <c r="R238" s="418"/>
      <c r="S238" s="418"/>
      <c r="T238" s="418"/>
      <c r="U238" s="418"/>
      <c r="V238" s="418"/>
      <c r="W238" s="418"/>
      <c r="X238" s="418"/>
      <c r="Y238" s="418"/>
      <c r="Z238" s="418"/>
    </row>
    <row r="239" spans="1:26">
      <c r="A239" s="423" t="str">
        <f t="shared" si="21"/>
        <v>Ейч Ар Кепитъл АД</v>
      </c>
      <c r="B239" s="423" t="str">
        <f t="shared" si="22"/>
        <v>204654533</v>
      </c>
      <c r="C239" s="424" t="str">
        <f t="shared" si="23"/>
        <v>31.12.2025</v>
      </c>
      <c r="D239" s="418" t="s">
        <v>541</v>
      </c>
      <c r="E239" s="418">
        <v>1</v>
      </c>
      <c r="F239" s="426" t="s">
        <v>540</v>
      </c>
      <c r="G239" s="418"/>
      <c r="H239" s="425">
        <f>'4-Отчет за собствения капитал'!C34</f>
        <v>9113</v>
      </c>
      <c r="I239" s="418"/>
      <c r="J239" s="418"/>
      <c r="K239" s="418"/>
      <c r="L239" s="418"/>
      <c r="M239" s="418"/>
      <c r="N239" s="418"/>
      <c r="O239" s="418"/>
      <c r="P239" s="418"/>
      <c r="Q239" s="418"/>
      <c r="R239" s="418"/>
      <c r="S239" s="418"/>
      <c r="T239" s="418"/>
      <c r="U239" s="418"/>
      <c r="V239" s="418"/>
      <c r="W239" s="418"/>
      <c r="X239" s="418"/>
      <c r="Y239" s="418"/>
      <c r="Z239" s="418"/>
    </row>
    <row r="240" spans="1:26">
      <c r="A240" s="423" t="str">
        <f t="shared" si="21"/>
        <v>Ейч Ар Кепитъл АД</v>
      </c>
      <c r="B240" s="423" t="str">
        <f t="shared" si="22"/>
        <v>204654533</v>
      </c>
      <c r="C240" s="424" t="str">
        <f t="shared" si="23"/>
        <v>31.12.2025</v>
      </c>
      <c r="D240" s="418" t="s">
        <v>501</v>
      </c>
      <c r="E240" s="418">
        <v>2</v>
      </c>
      <c r="F240" s="426" t="s">
        <v>500</v>
      </c>
      <c r="G240" s="418"/>
      <c r="H240" s="425">
        <f>'4-Отчет за собствения капитал'!D13</f>
        <v>2143</v>
      </c>
      <c r="I240" s="418"/>
      <c r="J240" s="418"/>
      <c r="K240" s="418"/>
      <c r="L240" s="418"/>
      <c r="M240" s="418"/>
      <c r="N240" s="418"/>
      <c r="O240" s="418"/>
      <c r="P240" s="418"/>
      <c r="Q240" s="418"/>
      <c r="R240" s="418"/>
      <c r="S240" s="418"/>
      <c r="T240" s="418"/>
      <c r="U240" s="418"/>
      <c r="V240" s="418"/>
      <c r="W240" s="418"/>
      <c r="X240" s="418"/>
      <c r="Y240" s="418"/>
      <c r="Z240" s="418"/>
    </row>
    <row r="241" spans="1:26">
      <c r="A241" s="423" t="str">
        <f t="shared" si="21"/>
        <v>Ейч Ар Кепитъл АД</v>
      </c>
      <c r="B241" s="423" t="str">
        <f t="shared" si="22"/>
        <v>204654533</v>
      </c>
      <c r="C241" s="424" t="str">
        <f t="shared" si="23"/>
        <v>31.12.2025</v>
      </c>
      <c r="D241" s="418" t="s">
        <v>503</v>
      </c>
      <c r="E241" s="418">
        <v>2</v>
      </c>
      <c r="F241" s="426" t="s">
        <v>502</v>
      </c>
      <c r="G241" s="418"/>
      <c r="H241" s="425">
        <f>'4-Отчет за собствения капитал'!D14</f>
        <v>0</v>
      </c>
      <c r="I241" s="418"/>
      <c r="J241" s="418"/>
      <c r="K241" s="418"/>
      <c r="L241" s="418"/>
      <c r="M241" s="418"/>
      <c r="N241" s="418"/>
      <c r="O241" s="418"/>
      <c r="P241" s="418"/>
      <c r="Q241" s="418"/>
      <c r="R241" s="418"/>
      <c r="S241" s="418"/>
      <c r="T241" s="418"/>
      <c r="U241" s="418"/>
      <c r="V241" s="418"/>
      <c r="W241" s="418"/>
      <c r="X241" s="418"/>
      <c r="Y241" s="418"/>
      <c r="Z241" s="418"/>
    </row>
    <row r="242" spans="1:26">
      <c r="A242" s="423" t="str">
        <f t="shared" si="21"/>
        <v>Ейч Ар Кепитъл АД</v>
      </c>
      <c r="B242" s="423" t="str">
        <f t="shared" si="22"/>
        <v>204654533</v>
      </c>
      <c r="C242" s="424" t="str">
        <f t="shared" si="23"/>
        <v>31.12.2025</v>
      </c>
      <c r="D242" s="418" t="s">
        <v>505</v>
      </c>
      <c r="E242" s="418">
        <v>2</v>
      </c>
      <c r="F242" s="426" t="s">
        <v>504</v>
      </c>
      <c r="G242" s="418"/>
      <c r="H242" s="425">
        <f>'4-Отчет за собствения капитал'!D15</f>
        <v>0</v>
      </c>
      <c r="I242" s="418"/>
      <c r="J242" s="418"/>
      <c r="K242" s="418"/>
      <c r="L242" s="418"/>
      <c r="M242" s="418"/>
      <c r="N242" s="418"/>
      <c r="O242" s="418"/>
      <c r="P242" s="418"/>
      <c r="Q242" s="418"/>
      <c r="R242" s="418"/>
      <c r="S242" s="418"/>
      <c r="T242" s="418"/>
      <c r="U242" s="418"/>
      <c r="V242" s="418"/>
      <c r="W242" s="418"/>
      <c r="X242" s="418"/>
      <c r="Y242" s="418"/>
      <c r="Z242" s="418"/>
    </row>
    <row r="243" spans="1:26">
      <c r="A243" s="423" t="str">
        <f t="shared" si="21"/>
        <v>Ейч Ар Кепитъл АД</v>
      </c>
      <c r="B243" s="423" t="str">
        <f t="shared" si="22"/>
        <v>204654533</v>
      </c>
      <c r="C243" s="424" t="str">
        <f t="shared" si="23"/>
        <v>31.12.2025</v>
      </c>
      <c r="D243" s="418" t="s">
        <v>507</v>
      </c>
      <c r="E243" s="418">
        <v>2</v>
      </c>
      <c r="F243" s="426" t="s">
        <v>506</v>
      </c>
      <c r="G243" s="418"/>
      <c r="H243" s="425">
        <f>'4-Отчет за собствения капитал'!D16</f>
        <v>0</v>
      </c>
      <c r="I243" s="418"/>
      <c r="J243" s="418"/>
      <c r="K243" s="418"/>
      <c r="L243" s="418"/>
      <c r="M243" s="418"/>
      <c r="N243" s="418"/>
      <c r="O243" s="418"/>
      <c r="P243" s="418"/>
      <c r="Q243" s="418"/>
      <c r="R243" s="418"/>
      <c r="S243" s="418"/>
      <c r="T243" s="418"/>
      <c r="U243" s="418"/>
      <c r="V243" s="418"/>
      <c r="W243" s="418"/>
      <c r="X243" s="418"/>
      <c r="Y243" s="418"/>
      <c r="Z243" s="418"/>
    </row>
    <row r="244" spans="1:26">
      <c r="A244" s="423" t="str">
        <f t="shared" si="21"/>
        <v>Ейч Ар Кепитъл АД</v>
      </c>
      <c r="B244" s="423" t="str">
        <f t="shared" si="22"/>
        <v>204654533</v>
      </c>
      <c r="C244" s="424" t="str">
        <f t="shared" si="23"/>
        <v>31.12.2025</v>
      </c>
      <c r="D244" s="418" t="s">
        <v>509</v>
      </c>
      <c r="E244" s="418">
        <v>2</v>
      </c>
      <c r="F244" s="426" t="s">
        <v>508</v>
      </c>
      <c r="G244" s="418"/>
      <c r="H244" s="425">
        <f>'4-Отчет за собствения капитал'!D17</f>
        <v>2143</v>
      </c>
      <c r="I244" s="418"/>
      <c r="J244" s="418"/>
      <c r="K244" s="418"/>
      <c r="L244" s="418"/>
      <c r="M244" s="418"/>
      <c r="N244" s="418"/>
      <c r="O244" s="418"/>
      <c r="P244" s="418"/>
      <c r="Q244" s="418"/>
      <c r="R244" s="418"/>
      <c r="S244" s="418"/>
      <c r="T244" s="418"/>
      <c r="U244" s="418"/>
      <c r="V244" s="418"/>
      <c r="W244" s="418"/>
      <c r="X244" s="418"/>
      <c r="Y244" s="418"/>
      <c r="Z244" s="418"/>
    </row>
    <row r="245" spans="1:26">
      <c r="A245" s="423" t="str">
        <f t="shared" si="21"/>
        <v>Ейч Ар Кепитъл АД</v>
      </c>
      <c r="B245" s="423" t="str">
        <f t="shared" si="22"/>
        <v>204654533</v>
      </c>
      <c r="C245" s="424" t="str">
        <f t="shared" si="23"/>
        <v>31.12.2025</v>
      </c>
      <c r="D245" s="418" t="s">
        <v>511</v>
      </c>
      <c r="E245" s="418">
        <v>2</v>
      </c>
      <c r="F245" s="426" t="s">
        <v>510</v>
      </c>
      <c r="G245" s="418"/>
      <c r="H245" s="425">
        <f>'4-Отчет за собствения капитал'!D18</f>
        <v>0</v>
      </c>
      <c r="I245" s="418"/>
      <c r="J245" s="418"/>
      <c r="K245" s="418"/>
      <c r="L245" s="418"/>
      <c r="M245" s="418"/>
      <c r="N245" s="418"/>
      <c r="O245" s="418"/>
      <c r="P245" s="418"/>
      <c r="Q245" s="418"/>
      <c r="R245" s="418"/>
      <c r="S245" s="418"/>
      <c r="T245" s="418"/>
      <c r="U245" s="418"/>
      <c r="V245" s="418"/>
      <c r="W245" s="418"/>
      <c r="X245" s="418"/>
      <c r="Y245" s="418"/>
      <c r="Z245" s="418"/>
    </row>
    <row r="246" spans="1:26">
      <c r="A246" s="423" t="str">
        <f t="shared" si="21"/>
        <v>Ейч Ар Кепитъл АД</v>
      </c>
      <c r="B246" s="423" t="str">
        <f t="shared" si="22"/>
        <v>204654533</v>
      </c>
      <c r="C246" s="424" t="str">
        <f t="shared" si="23"/>
        <v>31.12.2025</v>
      </c>
      <c r="D246" s="418" t="s">
        <v>513</v>
      </c>
      <c r="E246" s="418">
        <v>2</v>
      </c>
      <c r="F246" s="426" t="s">
        <v>512</v>
      </c>
      <c r="G246" s="418"/>
      <c r="H246" s="425">
        <f>'4-Отчет за собствения капитал'!D19</f>
        <v>0</v>
      </c>
      <c r="I246" s="418"/>
      <c r="J246" s="418"/>
      <c r="K246" s="418"/>
      <c r="L246" s="418"/>
      <c r="M246" s="418"/>
      <c r="N246" s="418"/>
      <c r="O246" s="418"/>
      <c r="P246" s="418"/>
      <c r="Q246" s="418"/>
      <c r="R246" s="418"/>
      <c r="S246" s="418"/>
      <c r="T246" s="418"/>
      <c r="U246" s="418"/>
      <c r="V246" s="418"/>
      <c r="W246" s="418"/>
      <c r="X246" s="418"/>
      <c r="Y246" s="418"/>
      <c r="Z246" s="418"/>
    </row>
    <row r="247" spans="1:26">
      <c r="A247" s="423" t="str">
        <f t="shared" si="21"/>
        <v>Ейч Ар Кепитъл АД</v>
      </c>
      <c r="B247" s="423" t="str">
        <f t="shared" si="22"/>
        <v>204654533</v>
      </c>
      <c r="C247" s="424" t="str">
        <f t="shared" si="23"/>
        <v>31.12.2025</v>
      </c>
      <c r="D247" s="418" t="s">
        <v>515</v>
      </c>
      <c r="E247" s="418">
        <v>2</v>
      </c>
      <c r="F247" s="426" t="s">
        <v>514</v>
      </c>
      <c r="G247" s="418"/>
      <c r="H247" s="425">
        <f>'4-Отчет за собствения капитал'!D20</f>
        <v>0</v>
      </c>
      <c r="I247" s="418"/>
      <c r="J247" s="418"/>
      <c r="K247" s="418"/>
      <c r="L247" s="418"/>
      <c r="M247" s="418"/>
      <c r="N247" s="418"/>
      <c r="O247" s="418"/>
      <c r="P247" s="418"/>
      <c r="Q247" s="418"/>
      <c r="R247" s="418"/>
      <c r="S247" s="418"/>
      <c r="T247" s="418"/>
      <c r="U247" s="418"/>
      <c r="V247" s="418"/>
      <c r="W247" s="418"/>
      <c r="X247" s="418"/>
      <c r="Y247" s="418"/>
      <c r="Z247" s="418"/>
    </row>
    <row r="248" spans="1:26">
      <c r="A248" s="423" t="str">
        <f t="shared" si="21"/>
        <v>Ейч Ар Кепитъл АД</v>
      </c>
      <c r="B248" s="423" t="str">
        <f t="shared" si="22"/>
        <v>204654533</v>
      </c>
      <c r="C248" s="424" t="str">
        <f t="shared" si="23"/>
        <v>31.12.2025</v>
      </c>
      <c r="D248" s="418" t="s">
        <v>517</v>
      </c>
      <c r="E248" s="418">
        <v>2</v>
      </c>
      <c r="F248" s="426" t="s">
        <v>516</v>
      </c>
      <c r="G248" s="418"/>
      <c r="H248" s="425">
        <f>'4-Отчет за собствения капитал'!D21</f>
        <v>0</v>
      </c>
      <c r="I248" s="418"/>
      <c r="J248" s="418"/>
      <c r="K248" s="418"/>
      <c r="L248" s="418"/>
      <c r="M248" s="418"/>
      <c r="N248" s="418"/>
      <c r="O248" s="418"/>
      <c r="P248" s="418"/>
      <c r="Q248" s="418"/>
      <c r="R248" s="418"/>
      <c r="S248" s="418"/>
      <c r="T248" s="418"/>
      <c r="U248" s="418"/>
      <c r="V248" s="418"/>
      <c r="W248" s="418"/>
      <c r="X248" s="418"/>
      <c r="Y248" s="418"/>
      <c r="Z248" s="418"/>
    </row>
    <row r="249" spans="1:26">
      <c r="A249" s="423" t="str">
        <f t="shared" si="21"/>
        <v>Ейч Ар Кепитъл АД</v>
      </c>
      <c r="B249" s="423" t="str">
        <f t="shared" si="22"/>
        <v>204654533</v>
      </c>
      <c r="C249" s="424" t="str">
        <f t="shared" si="23"/>
        <v>31.12.2025</v>
      </c>
      <c r="D249" s="418" t="s">
        <v>519</v>
      </c>
      <c r="E249" s="418">
        <v>2</v>
      </c>
      <c r="F249" s="426" t="s">
        <v>518</v>
      </c>
      <c r="G249" s="418"/>
      <c r="H249" s="425">
        <f>'4-Отчет за собствения капитал'!D22</f>
        <v>0</v>
      </c>
      <c r="I249" s="418"/>
      <c r="J249" s="418"/>
      <c r="K249" s="418"/>
      <c r="L249" s="418"/>
      <c r="M249" s="418"/>
      <c r="N249" s="418"/>
      <c r="O249" s="418"/>
      <c r="P249" s="418"/>
      <c r="Q249" s="418"/>
      <c r="R249" s="418"/>
      <c r="S249" s="418"/>
      <c r="T249" s="418"/>
      <c r="U249" s="418"/>
      <c r="V249" s="418"/>
      <c r="W249" s="418"/>
      <c r="X249" s="418"/>
      <c r="Y249" s="418"/>
      <c r="Z249" s="418"/>
    </row>
    <row r="250" spans="1:26">
      <c r="A250" s="423" t="str">
        <f t="shared" si="21"/>
        <v>Ейч Ар Кепитъл АД</v>
      </c>
      <c r="B250" s="423" t="str">
        <f t="shared" si="22"/>
        <v>204654533</v>
      </c>
      <c r="C250" s="424" t="str">
        <f t="shared" si="23"/>
        <v>31.12.2025</v>
      </c>
      <c r="D250" s="418" t="s">
        <v>521</v>
      </c>
      <c r="E250" s="418">
        <v>2</v>
      </c>
      <c r="F250" s="426" t="s">
        <v>520</v>
      </c>
      <c r="G250" s="418"/>
      <c r="H250" s="425">
        <f>'4-Отчет за собствения капитал'!D23</f>
        <v>0</v>
      </c>
      <c r="I250" s="418"/>
      <c r="J250" s="418"/>
      <c r="K250" s="418"/>
      <c r="L250" s="418"/>
      <c r="M250" s="418"/>
      <c r="N250" s="418"/>
      <c r="O250" s="418"/>
      <c r="P250" s="418"/>
      <c r="Q250" s="418"/>
      <c r="R250" s="418"/>
      <c r="S250" s="418"/>
      <c r="T250" s="418"/>
      <c r="U250" s="418"/>
      <c r="V250" s="418"/>
      <c r="W250" s="418"/>
      <c r="X250" s="418"/>
      <c r="Y250" s="418"/>
      <c r="Z250" s="418"/>
    </row>
    <row r="251" spans="1:26">
      <c r="A251" s="423" t="str">
        <f t="shared" si="21"/>
        <v>Ейч Ар Кепитъл АД</v>
      </c>
      <c r="B251" s="423" t="str">
        <f t="shared" si="22"/>
        <v>204654533</v>
      </c>
      <c r="C251" s="424" t="str">
        <f t="shared" si="23"/>
        <v>31.12.2025</v>
      </c>
      <c r="D251" s="418" t="s">
        <v>523</v>
      </c>
      <c r="E251" s="418">
        <v>2</v>
      </c>
      <c r="F251" s="426" t="s">
        <v>522</v>
      </c>
      <c r="G251" s="418"/>
      <c r="H251" s="425">
        <f>'4-Отчет за собствения капитал'!D24</f>
        <v>0</v>
      </c>
      <c r="I251" s="418"/>
      <c r="J251" s="418"/>
      <c r="K251" s="418"/>
      <c r="L251" s="418"/>
      <c r="M251" s="418"/>
      <c r="N251" s="418"/>
      <c r="O251" s="418"/>
      <c r="P251" s="418"/>
      <c r="Q251" s="418"/>
      <c r="R251" s="418"/>
      <c r="S251" s="418"/>
      <c r="T251" s="418"/>
      <c r="U251" s="418"/>
      <c r="V251" s="418"/>
      <c r="W251" s="418"/>
      <c r="X251" s="418"/>
      <c r="Y251" s="418"/>
      <c r="Z251" s="418"/>
    </row>
    <row r="252" spans="1:26">
      <c r="A252" s="423" t="str">
        <f t="shared" si="21"/>
        <v>Ейч Ар Кепитъл АД</v>
      </c>
      <c r="B252" s="423" t="str">
        <f t="shared" si="22"/>
        <v>204654533</v>
      </c>
      <c r="C252" s="424" t="str">
        <f t="shared" si="23"/>
        <v>31.12.2025</v>
      </c>
      <c r="D252" s="418" t="s">
        <v>525</v>
      </c>
      <c r="E252" s="418">
        <v>2</v>
      </c>
      <c r="F252" s="426" t="s">
        <v>524</v>
      </c>
      <c r="G252" s="418"/>
      <c r="H252" s="425">
        <f>'4-Отчет за собствения капитал'!D25</f>
        <v>0</v>
      </c>
      <c r="I252" s="418"/>
      <c r="J252" s="418"/>
      <c r="K252" s="418"/>
      <c r="L252" s="418"/>
      <c r="M252" s="418"/>
      <c r="N252" s="418"/>
      <c r="O252" s="418"/>
      <c r="P252" s="418"/>
      <c r="Q252" s="418"/>
      <c r="R252" s="418"/>
      <c r="S252" s="418"/>
      <c r="T252" s="418"/>
      <c r="U252" s="418"/>
      <c r="V252" s="418"/>
      <c r="W252" s="418"/>
      <c r="X252" s="418"/>
      <c r="Y252" s="418"/>
      <c r="Z252" s="418"/>
    </row>
    <row r="253" spans="1:26">
      <c r="A253" s="423" t="str">
        <f t="shared" si="21"/>
        <v>Ейч Ар Кепитъл АД</v>
      </c>
      <c r="B253" s="423" t="str">
        <f t="shared" si="22"/>
        <v>204654533</v>
      </c>
      <c r="C253" s="424" t="str">
        <f t="shared" si="23"/>
        <v>31.12.2025</v>
      </c>
      <c r="D253" s="418" t="s">
        <v>527</v>
      </c>
      <c r="E253" s="418">
        <v>2</v>
      </c>
      <c r="F253" s="426" t="s">
        <v>526</v>
      </c>
      <c r="G253" s="418"/>
      <c r="H253" s="425">
        <f>'4-Отчет за собствения капитал'!D26</f>
        <v>0</v>
      </c>
      <c r="I253" s="418"/>
      <c r="J253" s="418"/>
      <c r="K253" s="418"/>
      <c r="L253" s="418"/>
      <c r="M253" s="418"/>
      <c r="N253" s="418"/>
      <c r="O253" s="418"/>
      <c r="P253" s="418"/>
      <c r="Q253" s="418"/>
      <c r="R253" s="418"/>
      <c r="S253" s="418"/>
      <c r="T253" s="418"/>
      <c r="U253" s="418"/>
      <c r="V253" s="418"/>
      <c r="W253" s="418"/>
      <c r="X253" s="418"/>
      <c r="Y253" s="418"/>
      <c r="Z253" s="418"/>
    </row>
    <row r="254" spans="1:26">
      <c r="A254" s="423" t="str">
        <f t="shared" si="21"/>
        <v>Ейч Ар Кепитъл АД</v>
      </c>
      <c r="B254" s="423" t="str">
        <f t="shared" si="22"/>
        <v>204654533</v>
      </c>
      <c r="C254" s="424" t="str">
        <f t="shared" si="23"/>
        <v>31.12.2025</v>
      </c>
      <c r="D254" s="418" t="s">
        <v>528</v>
      </c>
      <c r="E254" s="418">
        <v>2</v>
      </c>
      <c r="F254" s="426" t="s">
        <v>522</v>
      </c>
      <c r="G254" s="418"/>
      <c r="H254" s="425">
        <f>'4-Отчет за собствения капитал'!D27</f>
        <v>0</v>
      </c>
      <c r="I254" s="418"/>
      <c r="J254" s="418"/>
      <c r="K254" s="418"/>
      <c r="L254" s="418"/>
      <c r="M254" s="418"/>
      <c r="N254" s="418"/>
      <c r="O254" s="418"/>
      <c r="P254" s="418"/>
      <c r="Q254" s="418"/>
      <c r="R254" s="418"/>
      <c r="S254" s="418"/>
      <c r="T254" s="418"/>
      <c r="U254" s="418"/>
      <c r="V254" s="418"/>
      <c r="W254" s="418"/>
      <c r="X254" s="418"/>
      <c r="Y254" s="418"/>
      <c r="Z254" s="418"/>
    </row>
    <row r="255" spans="1:26">
      <c r="A255" s="423" t="str">
        <f t="shared" si="21"/>
        <v>Ейч Ар Кепитъл АД</v>
      </c>
      <c r="B255" s="423" t="str">
        <f t="shared" si="22"/>
        <v>204654533</v>
      </c>
      <c r="C255" s="424" t="str">
        <f t="shared" si="23"/>
        <v>31.12.2025</v>
      </c>
      <c r="D255" s="418" t="s">
        <v>529</v>
      </c>
      <c r="E255" s="418">
        <v>2</v>
      </c>
      <c r="F255" s="426" t="s">
        <v>524</v>
      </c>
      <c r="G255" s="418"/>
      <c r="H255" s="425">
        <f>'4-Отчет за собствения капитал'!D28</f>
        <v>0</v>
      </c>
      <c r="I255" s="418"/>
      <c r="J255" s="418"/>
      <c r="K255" s="418"/>
      <c r="L255" s="418"/>
      <c r="M255" s="418"/>
      <c r="N255" s="418"/>
      <c r="O255" s="418"/>
      <c r="P255" s="418"/>
      <c r="Q255" s="418"/>
      <c r="R255" s="418"/>
      <c r="S255" s="418"/>
      <c r="T255" s="418"/>
      <c r="U255" s="418"/>
      <c r="V255" s="418"/>
      <c r="W255" s="418"/>
      <c r="X255" s="418"/>
      <c r="Y255" s="418"/>
      <c r="Z255" s="418"/>
    </row>
    <row r="256" spans="1:26">
      <c r="A256" s="423" t="str">
        <f t="shared" si="21"/>
        <v>Ейч Ар Кепитъл АД</v>
      </c>
      <c r="B256" s="423" t="str">
        <f t="shared" si="22"/>
        <v>204654533</v>
      </c>
      <c r="C256" s="424" t="str">
        <f t="shared" si="23"/>
        <v>31.12.2025</v>
      </c>
      <c r="D256" s="418" t="s">
        <v>531</v>
      </c>
      <c r="E256" s="418">
        <v>2</v>
      </c>
      <c r="F256" s="426" t="s">
        <v>530</v>
      </c>
      <c r="G256" s="418"/>
      <c r="H256" s="425">
        <f>'4-Отчет за собствения капитал'!D29</f>
        <v>0</v>
      </c>
      <c r="I256" s="418"/>
      <c r="J256" s="418"/>
      <c r="K256" s="418"/>
      <c r="L256" s="418"/>
      <c r="M256" s="418"/>
      <c r="N256" s="418"/>
      <c r="O256" s="418"/>
      <c r="P256" s="418"/>
      <c r="Q256" s="418"/>
      <c r="R256" s="418"/>
      <c r="S256" s="418"/>
      <c r="T256" s="418"/>
      <c r="U256" s="418"/>
      <c r="V256" s="418"/>
      <c r="W256" s="418"/>
      <c r="X256" s="418"/>
      <c r="Y256" s="418"/>
      <c r="Z256" s="418"/>
    </row>
    <row r="257" spans="1:26">
      <c r="A257" s="423" t="str">
        <f t="shared" si="21"/>
        <v>Ейч Ар Кепитъл АД</v>
      </c>
      <c r="B257" s="423" t="str">
        <f t="shared" si="22"/>
        <v>204654533</v>
      </c>
      <c r="C257" s="424" t="str">
        <f t="shared" si="23"/>
        <v>31.12.2025</v>
      </c>
      <c r="D257" s="418" t="s">
        <v>533</v>
      </c>
      <c r="E257" s="418">
        <v>2</v>
      </c>
      <c r="F257" s="426" t="s">
        <v>532</v>
      </c>
      <c r="G257" s="418"/>
      <c r="H257" s="425">
        <f>'4-Отчет за собствения капитал'!D30</f>
        <v>0</v>
      </c>
      <c r="I257" s="418"/>
      <c r="J257" s="418"/>
      <c r="K257" s="418"/>
      <c r="L257" s="418"/>
      <c r="M257" s="418"/>
      <c r="N257" s="418"/>
      <c r="O257" s="418"/>
      <c r="P257" s="418"/>
      <c r="Q257" s="418"/>
      <c r="R257" s="418"/>
      <c r="S257" s="418"/>
      <c r="T257" s="418"/>
      <c r="U257" s="418"/>
      <c r="V257" s="418"/>
      <c r="W257" s="418"/>
      <c r="X257" s="418"/>
      <c r="Y257" s="418"/>
      <c r="Z257" s="418"/>
    </row>
    <row r="258" spans="1:26">
      <c r="A258" s="423" t="str">
        <f t="shared" si="21"/>
        <v>Ейч Ар Кепитъл АД</v>
      </c>
      <c r="B258" s="423" t="str">
        <f t="shared" si="22"/>
        <v>204654533</v>
      </c>
      <c r="C258" s="424" t="str">
        <f t="shared" si="23"/>
        <v>31.12.2025</v>
      </c>
      <c r="D258" s="418" t="s">
        <v>535</v>
      </c>
      <c r="E258" s="418">
        <v>2</v>
      </c>
      <c r="F258" s="426" t="s">
        <v>534</v>
      </c>
      <c r="G258" s="418"/>
      <c r="H258" s="425">
        <f>'4-Отчет за собствения капитал'!D31</f>
        <v>2143</v>
      </c>
      <c r="I258" s="418"/>
      <c r="J258" s="418"/>
      <c r="K258" s="418"/>
      <c r="L258" s="418"/>
      <c r="M258" s="418"/>
      <c r="N258" s="418"/>
      <c r="O258" s="418"/>
      <c r="P258" s="418"/>
      <c r="Q258" s="418"/>
      <c r="R258" s="418"/>
      <c r="S258" s="418"/>
      <c r="T258" s="418"/>
      <c r="U258" s="418"/>
      <c r="V258" s="418"/>
      <c r="W258" s="418"/>
      <c r="X258" s="418"/>
      <c r="Y258" s="418"/>
      <c r="Z258" s="418"/>
    </row>
    <row r="259" spans="1:26">
      <c r="A259" s="423" t="str">
        <f t="shared" si="21"/>
        <v>Ейч Ар Кепитъл АД</v>
      </c>
      <c r="B259" s="423" t="str">
        <f t="shared" si="22"/>
        <v>204654533</v>
      </c>
      <c r="C259" s="424" t="str">
        <f t="shared" si="23"/>
        <v>31.12.2025</v>
      </c>
      <c r="D259" s="418" t="s">
        <v>537</v>
      </c>
      <c r="E259" s="418">
        <v>2</v>
      </c>
      <c r="F259" s="426" t="s">
        <v>536</v>
      </c>
      <c r="G259" s="418"/>
      <c r="H259" s="425">
        <f>'4-Отчет за собствения капитал'!D32</f>
        <v>0</v>
      </c>
      <c r="I259" s="418"/>
      <c r="J259" s="418"/>
      <c r="K259" s="418"/>
      <c r="L259" s="418"/>
      <c r="M259" s="418"/>
      <c r="N259" s="418"/>
      <c r="O259" s="418"/>
      <c r="P259" s="418"/>
      <c r="Q259" s="418"/>
      <c r="R259" s="418"/>
      <c r="S259" s="418"/>
      <c r="T259" s="418"/>
      <c r="U259" s="418"/>
      <c r="V259" s="418"/>
      <c r="W259" s="418"/>
      <c r="X259" s="418"/>
      <c r="Y259" s="418"/>
      <c r="Z259" s="418"/>
    </row>
    <row r="260" spans="1:26">
      <c r="A260" s="423" t="str">
        <f t="shared" si="21"/>
        <v>Ейч Ар Кепитъл АД</v>
      </c>
      <c r="B260" s="423" t="str">
        <f t="shared" si="22"/>
        <v>204654533</v>
      </c>
      <c r="C260" s="424" t="str">
        <f t="shared" si="23"/>
        <v>31.12.2025</v>
      </c>
      <c r="D260" s="418" t="s">
        <v>539</v>
      </c>
      <c r="E260" s="418">
        <v>2</v>
      </c>
      <c r="F260" s="426" t="s">
        <v>538</v>
      </c>
      <c r="G260" s="418"/>
      <c r="H260" s="425">
        <f>'4-Отчет за собствения капитал'!D33</f>
        <v>0</v>
      </c>
      <c r="I260" s="418"/>
      <c r="J260" s="418"/>
      <c r="K260" s="418"/>
      <c r="L260" s="418"/>
      <c r="M260" s="418"/>
      <c r="N260" s="418"/>
      <c r="O260" s="418"/>
      <c r="P260" s="418"/>
      <c r="Q260" s="418"/>
      <c r="R260" s="418"/>
      <c r="S260" s="418"/>
      <c r="T260" s="418"/>
      <c r="U260" s="418"/>
      <c r="V260" s="418"/>
      <c r="W260" s="418"/>
      <c r="X260" s="418"/>
      <c r="Y260" s="418"/>
      <c r="Z260" s="418"/>
    </row>
    <row r="261" spans="1:26">
      <c r="A261" s="423" t="str">
        <f t="shared" si="21"/>
        <v>Ейч Ар Кепитъл АД</v>
      </c>
      <c r="B261" s="423" t="str">
        <f t="shared" si="22"/>
        <v>204654533</v>
      </c>
      <c r="C261" s="424" t="str">
        <f t="shared" si="23"/>
        <v>31.12.2025</v>
      </c>
      <c r="D261" s="418" t="s">
        <v>541</v>
      </c>
      <c r="E261" s="418">
        <v>2</v>
      </c>
      <c r="F261" s="426" t="s">
        <v>540</v>
      </c>
      <c r="G261" s="418"/>
      <c r="H261" s="425">
        <f>'4-Отчет за собствения капитал'!D34</f>
        <v>2143</v>
      </c>
      <c r="I261" s="418"/>
      <c r="J261" s="418"/>
      <c r="K261" s="418"/>
      <c r="L261" s="418"/>
      <c r="M261" s="418"/>
      <c r="N261" s="418"/>
      <c r="O261" s="418"/>
      <c r="P261" s="418"/>
      <c r="Q261" s="418"/>
      <c r="R261" s="418"/>
      <c r="S261" s="418"/>
      <c r="T261" s="418"/>
      <c r="U261" s="418"/>
      <c r="V261" s="418"/>
      <c r="W261" s="418"/>
      <c r="X261" s="418"/>
      <c r="Y261" s="418"/>
      <c r="Z261" s="418"/>
    </row>
    <row r="262" spans="1:26">
      <c r="A262" s="423" t="str">
        <f t="shared" si="21"/>
        <v>Ейч Ар Кепитъл АД</v>
      </c>
      <c r="B262" s="423" t="str">
        <f t="shared" si="22"/>
        <v>204654533</v>
      </c>
      <c r="C262" s="424" t="str">
        <f t="shared" si="23"/>
        <v>31.12.2025</v>
      </c>
      <c r="D262" s="418" t="s">
        <v>501</v>
      </c>
      <c r="E262" s="418">
        <v>3</v>
      </c>
      <c r="F262" s="426" t="s">
        <v>500</v>
      </c>
      <c r="G262" s="418"/>
      <c r="H262" s="425">
        <f>'4-Отчет за собствения капитал'!E13</f>
        <v>0</v>
      </c>
      <c r="I262" s="418"/>
      <c r="J262" s="418"/>
      <c r="K262" s="418"/>
      <c r="L262" s="418"/>
      <c r="M262" s="418"/>
      <c r="N262" s="418"/>
      <c r="O262" s="418"/>
      <c r="P262" s="418"/>
      <c r="Q262" s="418"/>
      <c r="R262" s="418"/>
      <c r="S262" s="418"/>
      <c r="T262" s="418"/>
      <c r="U262" s="418"/>
      <c r="V262" s="418"/>
      <c r="W262" s="418"/>
      <c r="X262" s="418"/>
      <c r="Y262" s="418"/>
      <c r="Z262" s="418"/>
    </row>
    <row r="263" spans="1:26">
      <c r="A263" s="423" t="str">
        <f t="shared" si="21"/>
        <v>Ейч Ар Кепитъл АД</v>
      </c>
      <c r="B263" s="423" t="str">
        <f t="shared" si="22"/>
        <v>204654533</v>
      </c>
      <c r="C263" s="424" t="str">
        <f t="shared" si="23"/>
        <v>31.12.2025</v>
      </c>
      <c r="D263" s="418" t="s">
        <v>503</v>
      </c>
      <c r="E263" s="418">
        <v>3</v>
      </c>
      <c r="F263" s="426" t="s">
        <v>502</v>
      </c>
      <c r="G263" s="418"/>
      <c r="H263" s="425">
        <f>'4-Отчет за собствения капитал'!E14</f>
        <v>0</v>
      </c>
      <c r="I263" s="418"/>
      <c r="J263" s="418"/>
      <c r="K263" s="418"/>
      <c r="L263" s="418"/>
      <c r="M263" s="418"/>
      <c r="N263" s="418"/>
      <c r="O263" s="418"/>
      <c r="P263" s="418"/>
      <c r="Q263" s="418"/>
      <c r="R263" s="418"/>
      <c r="S263" s="418"/>
      <c r="T263" s="418"/>
      <c r="U263" s="418"/>
      <c r="V263" s="418"/>
      <c r="W263" s="418"/>
      <c r="X263" s="418"/>
      <c r="Y263" s="418"/>
      <c r="Z263" s="418"/>
    </row>
    <row r="264" spans="1:26">
      <c r="A264" s="423" t="str">
        <f t="shared" si="21"/>
        <v>Ейч Ар Кепитъл АД</v>
      </c>
      <c r="B264" s="423" t="str">
        <f t="shared" si="22"/>
        <v>204654533</v>
      </c>
      <c r="C264" s="424" t="str">
        <f t="shared" si="23"/>
        <v>31.12.2025</v>
      </c>
      <c r="D264" s="418" t="s">
        <v>505</v>
      </c>
      <c r="E264" s="418">
        <v>3</v>
      </c>
      <c r="F264" s="426" t="s">
        <v>504</v>
      </c>
      <c r="G264" s="418"/>
      <c r="H264" s="425">
        <f>'4-Отчет за собствения капитал'!E15</f>
        <v>0</v>
      </c>
      <c r="I264" s="418"/>
      <c r="J264" s="418"/>
      <c r="K264" s="418"/>
      <c r="L264" s="418"/>
      <c r="M264" s="418"/>
      <c r="N264" s="418"/>
      <c r="O264" s="418"/>
      <c r="P264" s="418"/>
      <c r="Q264" s="418"/>
      <c r="R264" s="418"/>
      <c r="S264" s="418"/>
      <c r="T264" s="418"/>
      <c r="U264" s="418"/>
      <c r="V264" s="418"/>
      <c r="W264" s="418"/>
      <c r="X264" s="418"/>
      <c r="Y264" s="418"/>
      <c r="Z264" s="418"/>
    </row>
    <row r="265" spans="1:26">
      <c r="A265" s="423" t="str">
        <f t="shared" si="21"/>
        <v>Ейч Ар Кепитъл АД</v>
      </c>
      <c r="B265" s="423" t="str">
        <f t="shared" si="22"/>
        <v>204654533</v>
      </c>
      <c r="C265" s="424" t="str">
        <f t="shared" si="23"/>
        <v>31.12.2025</v>
      </c>
      <c r="D265" s="418" t="s">
        <v>507</v>
      </c>
      <c r="E265" s="418">
        <v>3</v>
      </c>
      <c r="F265" s="426" t="s">
        <v>506</v>
      </c>
      <c r="G265" s="418"/>
      <c r="H265" s="425">
        <f>'4-Отчет за собствения капитал'!E16</f>
        <v>0</v>
      </c>
      <c r="I265" s="418"/>
      <c r="J265" s="418"/>
      <c r="K265" s="418"/>
      <c r="L265" s="418"/>
      <c r="M265" s="418"/>
      <c r="N265" s="418"/>
      <c r="O265" s="418"/>
      <c r="P265" s="418"/>
      <c r="Q265" s="418"/>
      <c r="R265" s="418"/>
      <c r="S265" s="418"/>
      <c r="T265" s="418"/>
      <c r="U265" s="418"/>
      <c r="V265" s="418"/>
      <c r="W265" s="418"/>
      <c r="X265" s="418"/>
      <c r="Y265" s="418"/>
      <c r="Z265" s="418"/>
    </row>
    <row r="266" spans="1:26">
      <c r="A266" s="423" t="str">
        <f t="shared" si="21"/>
        <v>Ейч Ар Кепитъл АД</v>
      </c>
      <c r="B266" s="423" t="str">
        <f t="shared" si="22"/>
        <v>204654533</v>
      </c>
      <c r="C266" s="424" t="str">
        <f t="shared" si="23"/>
        <v>31.12.2025</v>
      </c>
      <c r="D266" s="418" t="s">
        <v>509</v>
      </c>
      <c r="E266" s="418">
        <v>3</v>
      </c>
      <c r="F266" s="426" t="s">
        <v>508</v>
      </c>
      <c r="G266" s="418"/>
      <c r="H266" s="425">
        <f>'4-Отчет за собствения капитал'!E17</f>
        <v>0</v>
      </c>
      <c r="I266" s="418"/>
      <c r="J266" s="418"/>
      <c r="K266" s="418"/>
      <c r="L266" s="418"/>
      <c r="M266" s="418"/>
      <c r="N266" s="418"/>
      <c r="O266" s="418"/>
      <c r="P266" s="418"/>
      <c r="Q266" s="418"/>
      <c r="R266" s="418"/>
      <c r="S266" s="418"/>
      <c r="T266" s="418"/>
      <c r="U266" s="418"/>
      <c r="V266" s="418"/>
      <c r="W266" s="418"/>
      <c r="X266" s="418"/>
      <c r="Y266" s="418"/>
      <c r="Z266" s="418"/>
    </row>
    <row r="267" spans="1:26">
      <c r="A267" s="423" t="str">
        <f t="shared" si="21"/>
        <v>Ейч Ар Кепитъл АД</v>
      </c>
      <c r="B267" s="423" t="str">
        <f t="shared" si="22"/>
        <v>204654533</v>
      </c>
      <c r="C267" s="424" t="str">
        <f t="shared" si="23"/>
        <v>31.12.2025</v>
      </c>
      <c r="D267" s="418" t="s">
        <v>511</v>
      </c>
      <c r="E267" s="418">
        <v>3</v>
      </c>
      <c r="F267" s="426" t="s">
        <v>510</v>
      </c>
      <c r="G267" s="418"/>
      <c r="H267" s="425">
        <f>'4-Отчет за собствения капитал'!E18</f>
        <v>0</v>
      </c>
      <c r="I267" s="418"/>
      <c r="J267" s="418"/>
      <c r="K267" s="418"/>
      <c r="L267" s="418"/>
      <c r="M267" s="418"/>
      <c r="N267" s="418"/>
      <c r="O267" s="418"/>
      <c r="P267" s="418"/>
      <c r="Q267" s="418"/>
      <c r="R267" s="418"/>
      <c r="S267" s="418"/>
      <c r="T267" s="418"/>
      <c r="U267" s="418"/>
      <c r="V267" s="418"/>
      <c r="W267" s="418"/>
      <c r="X267" s="418"/>
      <c r="Y267" s="418"/>
      <c r="Z267" s="418"/>
    </row>
    <row r="268" spans="1:26">
      <c r="A268" s="423" t="str">
        <f t="shared" si="21"/>
        <v>Ейч Ар Кепитъл АД</v>
      </c>
      <c r="B268" s="423" t="str">
        <f t="shared" si="22"/>
        <v>204654533</v>
      </c>
      <c r="C268" s="424" t="str">
        <f t="shared" si="23"/>
        <v>31.12.2025</v>
      </c>
      <c r="D268" s="418" t="s">
        <v>513</v>
      </c>
      <c r="E268" s="418">
        <v>3</v>
      </c>
      <c r="F268" s="426" t="s">
        <v>512</v>
      </c>
      <c r="G268" s="418"/>
      <c r="H268" s="425">
        <f>'4-Отчет за собствения капитал'!E19</f>
        <v>0</v>
      </c>
      <c r="I268" s="418"/>
      <c r="J268" s="418"/>
      <c r="K268" s="418"/>
      <c r="L268" s="418"/>
      <c r="M268" s="418"/>
      <c r="N268" s="418"/>
      <c r="O268" s="418"/>
      <c r="P268" s="418"/>
      <c r="Q268" s="418"/>
      <c r="R268" s="418"/>
      <c r="S268" s="418"/>
      <c r="T268" s="418"/>
      <c r="U268" s="418"/>
      <c r="V268" s="418"/>
      <c r="W268" s="418"/>
      <c r="X268" s="418"/>
      <c r="Y268" s="418"/>
      <c r="Z268" s="418"/>
    </row>
    <row r="269" spans="1:26">
      <c r="A269" s="423" t="str">
        <f t="shared" si="21"/>
        <v>Ейч Ар Кепитъл АД</v>
      </c>
      <c r="B269" s="423" t="str">
        <f t="shared" si="22"/>
        <v>204654533</v>
      </c>
      <c r="C269" s="424" t="str">
        <f t="shared" si="23"/>
        <v>31.12.2025</v>
      </c>
      <c r="D269" s="418" t="s">
        <v>515</v>
      </c>
      <c r="E269" s="418">
        <v>3</v>
      </c>
      <c r="F269" s="426" t="s">
        <v>514</v>
      </c>
      <c r="G269" s="418"/>
      <c r="H269" s="425">
        <f>'4-Отчет за собствения капитал'!E20</f>
        <v>0</v>
      </c>
      <c r="I269" s="418"/>
      <c r="J269" s="418"/>
      <c r="K269" s="418"/>
      <c r="L269" s="418"/>
      <c r="M269" s="418"/>
      <c r="N269" s="418"/>
      <c r="O269" s="418"/>
      <c r="P269" s="418"/>
      <c r="Q269" s="418"/>
      <c r="R269" s="418"/>
      <c r="S269" s="418"/>
      <c r="T269" s="418"/>
      <c r="U269" s="418"/>
      <c r="V269" s="418"/>
      <c r="W269" s="418"/>
      <c r="X269" s="418"/>
      <c r="Y269" s="418"/>
      <c r="Z269" s="418"/>
    </row>
    <row r="270" spans="1:26">
      <c r="A270" s="423" t="str">
        <f t="shared" si="21"/>
        <v>Ейч Ар Кепитъл АД</v>
      </c>
      <c r="B270" s="423" t="str">
        <f t="shared" si="22"/>
        <v>204654533</v>
      </c>
      <c r="C270" s="424" t="str">
        <f t="shared" si="23"/>
        <v>31.12.2025</v>
      </c>
      <c r="D270" s="418" t="s">
        <v>517</v>
      </c>
      <c r="E270" s="418">
        <v>3</v>
      </c>
      <c r="F270" s="426" t="s">
        <v>516</v>
      </c>
      <c r="G270" s="418"/>
      <c r="H270" s="425">
        <f>'4-Отчет за собствения капитал'!E21</f>
        <v>0</v>
      </c>
      <c r="I270" s="418"/>
      <c r="J270" s="418"/>
      <c r="K270" s="418"/>
      <c r="L270" s="418"/>
      <c r="M270" s="418"/>
      <c r="N270" s="418"/>
      <c r="O270" s="418"/>
      <c r="P270" s="418"/>
      <c r="Q270" s="418"/>
      <c r="R270" s="418"/>
      <c r="S270" s="418"/>
      <c r="T270" s="418"/>
      <c r="U270" s="418"/>
      <c r="V270" s="418"/>
      <c r="W270" s="418"/>
      <c r="X270" s="418"/>
      <c r="Y270" s="418"/>
      <c r="Z270" s="418"/>
    </row>
    <row r="271" spans="1:26">
      <c r="A271" s="423" t="str">
        <f t="shared" si="21"/>
        <v>Ейч Ар Кепитъл АД</v>
      </c>
      <c r="B271" s="423" t="str">
        <f t="shared" si="22"/>
        <v>204654533</v>
      </c>
      <c r="C271" s="424" t="str">
        <f t="shared" si="23"/>
        <v>31.12.2025</v>
      </c>
      <c r="D271" s="418" t="s">
        <v>519</v>
      </c>
      <c r="E271" s="418">
        <v>3</v>
      </c>
      <c r="F271" s="426" t="s">
        <v>518</v>
      </c>
      <c r="G271" s="418"/>
      <c r="H271" s="425">
        <f>'4-Отчет за собствения капитал'!E22</f>
        <v>0</v>
      </c>
      <c r="I271" s="418"/>
      <c r="J271" s="418"/>
      <c r="K271" s="418"/>
      <c r="L271" s="418"/>
      <c r="M271" s="418"/>
      <c r="N271" s="418"/>
      <c r="O271" s="418"/>
      <c r="P271" s="418"/>
      <c r="Q271" s="418"/>
      <c r="R271" s="418"/>
      <c r="S271" s="418"/>
      <c r="T271" s="418"/>
      <c r="U271" s="418"/>
      <c r="V271" s="418"/>
      <c r="W271" s="418"/>
      <c r="X271" s="418"/>
      <c r="Y271" s="418"/>
      <c r="Z271" s="418"/>
    </row>
    <row r="272" spans="1:26">
      <c r="A272" s="423" t="str">
        <f t="shared" si="21"/>
        <v>Ейч Ар Кепитъл АД</v>
      </c>
      <c r="B272" s="423" t="str">
        <f t="shared" si="22"/>
        <v>204654533</v>
      </c>
      <c r="C272" s="424" t="str">
        <f t="shared" si="23"/>
        <v>31.12.2025</v>
      </c>
      <c r="D272" s="418" t="s">
        <v>521</v>
      </c>
      <c r="E272" s="418">
        <v>3</v>
      </c>
      <c r="F272" s="426" t="s">
        <v>520</v>
      </c>
      <c r="G272" s="418"/>
      <c r="H272" s="425">
        <f>'4-Отчет за собствения капитал'!E23</f>
        <v>0</v>
      </c>
      <c r="I272" s="418"/>
      <c r="J272" s="418"/>
      <c r="K272" s="418"/>
      <c r="L272" s="418"/>
      <c r="M272" s="418"/>
      <c r="N272" s="418"/>
      <c r="O272" s="418"/>
      <c r="P272" s="418"/>
      <c r="Q272" s="418"/>
      <c r="R272" s="418"/>
      <c r="S272" s="418"/>
      <c r="T272" s="418"/>
      <c r="U272" s="418"/>
      <c r="V272" s="418"/>
      <c r="W272" s="418"/>
      <c r="X272" s="418"/>
      <c r="Y272" s="418"/>
      <c r="Z272" s="418"/>
    </row>
    <row r="273" spans="1:26">
      <c r="A273" s="423" t="str">
        <f t="shared" si="21"/>
        <v>Ейч Ар Кепитъл АД</v>
      </c>
      <c r="B273" s="423" t="str">
        <f t="shared" si="22"/>
        <v>204654533</v>
      </c>
      <c r="C273" s="424" t="str">
        <f t="shared" si="23"/>
        <v>31.12.2025</v>
      </c>
      <c r="D273" s="418" t="s">
        <v>523</v>
      </c>
      <c r="E273" s="418">
        <v>3</v>
      </c>
      <c r="F273" s="426" t="s">
        <v>522</v>
      </c>
      <c r="G273" s="418"/>
      <c r="H273" s="425">
        <f>'4-Отчет за собствения капитал'!E24</f>
        <v>0</v>
      </c>
      <c r="I273" s="418"/>
      <c r="J273" s="418"/>
      <c r="K273" s="418"/>
      <c r="L273" s="418"/>
      <c r="M273" s="418"/>
      <c r="N273" s="418"/>
      <c r="O273" s="418"/>
      <c r="P273" s="418"/>
      <c r="Q273" s="418"/>
      <c r="R273" s="418"/>
      <c r="S273" s="418"/>
      <c r="T273" s="418"/>
      <c r="U273" s="418"/>
      <c r="V273" s="418"/>
      <c r="W273" s="418"/>
      <c r="X273" s="418"/>
      <c r="Y273" s="418"/>
      <c r="Z273" s="418"/>
    </row>
    <row r="274" spans="1:26">
      <c r="A274" s="423" t="str">
        <f t="shared" si="21"/>
        <v>Ейч Ар Кепитъл АД</v>
      </c>
      <c r="B274" s="423" t="str">
        <f t="shared" si="22"/>
        <v>204654533</v>
      </c>
      <c r="C274" s="424" t="str">
        <f t="shared" si="23"/>
        <v>31.12.2025</v>
      </c>
      <c r="D274" s="418" t="s">
        <v>525</v>
      </c>
      <c r="E274" s="418">
        <v>3</v>
      </c>
      <c r="F274" s="426" t="s">
        <v>524</v>
      </c>
      <c r="G274" s="418"/>
      <c r="H274" s="425">
        <f>'4-Отчет за собствения капитал'!E25</f>
        <v>0</v>
      </c>
      <c r="I274" s="418"/>
      <c r="J274" s="418"/>
      <c r="K274" s="418"/>
      <c r="L274" s="418"/>
      <c r="M274" s="418"/>
      <c r="N274" s="418"/>
      <c r="O274" s="418"/>
      <c r="P274" s="418"/>
      <c r="Q274" s="418"/>
      <c r="R274" s="418"/>
      <c r="S274" s="418"/>
      <c r="T274" s="418"/>
      <c r="U274" s="418"/>
      <c r="V274" s="418"/>
      <c r="W274" s="418"/>
      <c r="X274" s="418"/>
      <c r="Y274" s="418"/>
      <c r="Z274" s="418"/>
    </row>
    <row r="275" spans="1:26">
      <c r="A275" s="423" t="str">
        <f t="shared" si="21"/>
        <v>Ейч Ар Кепитъл АД</v>
      </c>
      <c r="B275" s="423" t="str">
        <f t="shared" si="22"/>
        <v>204654533</v>
      </c>
      <c r="C275" s="424" t="str">
        <f t="shared" si="23"/>
        <v>31.12.2025</v>
      </c>
      <c r="D275" s="418" t="s">
        <v>527</v>
      </c>
      <c r="E275" s="418">
        <v>3</v>
      </c>
      <c r="F275" s="426" t="s">
        <v>526</v>
      </c>
      <c r="G275" s="418"/>
      <c r="H275" s="425">
        <f>'4-Отчет за собствения капитал'!E26</f>
        <v>0</v>
      </c>
      <c r="I275" s="418"/>
      <c r="J275" s="418"/>
      <c r="K275" s="418"/>
      <c r="L275" s="418"/>
      <c r="M275" s="418"/>
      <c r="N275" s="418"/>
      <c r="O275" s="418"/>
      <c r="P275" s="418"/>
      <c r="Q275" s="418"/>
      <c r="R275" s="418"/>
      <c r="S275" s="418"/>
      <c r="T275" s="418"/>
      <c r="U275" s="418"/>
      <c r="V275" s="418"/>
      <c r="W275" s="418"/>
      <c r="X275" s="418"/>
      <c r="Y275" s="418"/>
      <c r="Z275" s="418"/>
    </row>
    <row r="276" spans="1:26">
      <c r="A276" s="423" t="str">
        <f t="shared" si="21"/>
        <v>Ейч Ар Кепитъл АД</v>
      </c>
      <c r="B276" s="423" t="str">
        <f t="shared" si="22"/>
        <v>204654533</v>
      </c>
      <c r="C276" s="424" t="str">
        <f t="shared" si="23"/>
        <v>31.12.2025</v>
      </c>
      <c r="D276" s="418" t="s">
        <v>528</v>
      </c>
      <c r="E276" s="418">
        <v>3</v>
      </c>
      <c r="F276" s="426" t="s">
        <v>522</v>
      </c>
      <c r="G276" s="418"/>
      <c r="H276" s="425">
        <f>'4-Отчет за собствения капитал'!E27</f>
        <v>0</v>
      </c>
      <c r="I276" s="418"/>
      <c r="J276" s="418"/>
      <c r="K276" s="418"/>
      <c r="L276" s="418"/>
      <c r="M276" s="418"/>
      <c r="N276" s="418"/>
      <c r="O276" s="418"/>
      <c r="P276" s="418"/>
      <c r="Q276" s="418"/>
      <c r="R276" s="418"/>
      <c r="S276" s="418"/>
      <c r="T276" s="418"/>
      <c r="U276" s="418"/>
      <c r="V276" s="418"/>
      <c r="W276" s="418"/>
      <c r="X276" s="418"/>
      <c r="Y276" s="418"/>
      <c r="Z276" s="418"/>
    </row>
    <row r="277" spans="1:26">
      <c r="A277" s="423" t="str">
        <f t="shared" si="21"/>
        <v>Ейч Ар Кепитъл АД</v>
      </c>
      <c r="B277" s="423" t="str">
        <f t="shared" si="22"/>
        <v>204654533</v>
      </c>
      <c r="C277" s="424" t="str">
        <f t="shared" si="23"/>
        <v>31.12.2025</v>
      </c>
      <c r="D277" s="418" t="s">
        <v>529</v>
      </c>
      <c r="E277" s="418">
        <v>3</v>
      </c>
      <c r="F277" s="426" t="s">
        <v>524</v>
      </c>
      <c r="G277" s="418"/>
      <c r="H277" s="425">
        <f>'4-Отчет за собствения капитал'!E28</f>
        <v>0</v>
      </c>
      <c r="I277" s="418"/>
      <c r="J277" s="418"/>
      <c r="K277" s="418"/>
      <c r="L277" s="418"/>
      <c r="M277" s="418"/>
      <c r="N277" s="418"/>
      <c r="O277" s="418"/>
      <c r="P277" s="418"/>
      <c r="Q277" s="418"/>
      <c r="R277" s="418"/>
      <c r="S277" s="418"/>
      <c r="T277" s="418"/>
      <c r="U277" s="418"/>
      <c r="V277" s="418"/>
      <c r="W277" s="418"/>
      <c r="X277" s="418"/>
      <c r="Y277" s="418"/>
      <c r="Z277" s="418"/>
    </row>
    <row r="278" spans="1:26">
      <c r="A278" s="423" t="str">
        <f t="shared" si="21"/>
        <v>Ейч Ар Кепитъл АД</v>
      </c>
      <c r="B278" s="423" t="str">
        <f t="shared" si="22"/>
        <v>204654533</v>
      </c>
      <c r="C278" s="424" t="str">
        <f t="shared" si="23"/>
        <v>31.12.2025</v>
      </c>
      <c r="D278" s="418" t="s">
        <v>531</v>
      </c>
      <c r="E278" s="418">
        <v>3</v>
      </c>
      <c r="F278" s="426" t="s">
        <v>530</v>
      </c>
      <c r="G278" s="418"/>
      <c r="H278" s="425">
        <f>'4-Отчет за собствения капитал'!E29</f>
        <v>0</v>
      </c>
      <c r="I278" s="418"/>
      <c r="J278" s="418"/>
      <c r="K278" s="418"/>
      <c r="L278" s="418"/>
      <c r="M278" s="418"/>
      <c r="N278" s="418"/>
      <c r="O278" s="418"/>
      <c r="P278" s="418"/>
      <c r="Q278" s="418"/>
      <c r="R278" s="418"/>
      <c r="S278" s="418"/>
      <c r="T278" s="418"/>
      <c r="U278" s="418"/>
      <c r="V278" s="418"/>
      <c r="W278" s="418"/>
      <c r="X278" s="418"/>
      <c r="Y278" s="418"/>
      <c r="Z278" s="418"/>
    </row>
    <row r="279" spans="1:26">
      <c r="A279" s="423" t="str">
        <f t="shared" si="21"/>
        <v>Ейч Ар Кепитъл АД</v>
      </c>
      <c r="B279" s="423" t="str">
        <f t="shared" si="22"/>
        <v>204654533</v>
      </c>
      <c r="C279" s="424" t="str">
        <f t="shared" si="23"/>
        <v>31.12.2025</v>
      </c>
      <c r="D279" s="418" t="s">
        <v>533</v>
      </c>
      <c r="E279" s="418">
        <v>3</v>
      </c>
      <c r="F279" s="426" t="s">
        <v>532</v>
      </c>
      <c r="G279" s="418"/>
      <c r="H279" s="425">
        <f>'4-Отчет за собствения капитал'!E30</f>
        <v>0</v>
      </c>
      <c r="I279" s="418"/>
      <c r="J279" s="418"/>
      <c r="K279" s="418"/>
      <c r="L279" s="418"/>
      <c r="M279" s="418"/>
      <c r="N279" s="418"/>
      <c r="O279" s="418"/>
      <c r="P279" s="418"/>
      <c r="Q279" s="418"/>
      <c r="R279" s="418"/>
      <c r="S279" s="418"/>
      <c r="T279" s="418"/>
      <c r="U279" s="418"/>
      <c r="V279" s="418"/>
      <c r="W279" s="418"/>
      <c r="X279" s="418"/>
      <c r="Y279" s="418"/>
      <c r="Z279" s="418"/>
    </row>
    <row r="280" spans="1:26">
      <c r="A280" s="423" t="str">
        <f t="shared" si="21"/>
        <v>Ейч Ар Кепитъл АД</v>
      </c>
      <c r="B280" s="423" t="str">
        <f t="shared" si="22"/>
        <v>204654533</v>
      </c>
      <c r="C280" s="424" t="str">
        <f t="shared" si="23"/>
        <v>31.12.2025</v>
      </c>
      <c r="D280" s="418" t="s">
        <v>535</v>
      </c>
      <c r="E280" s="418">
        <v>3</v>
      </c>
      <c r="F280" s="426" t="s">
        <v>534</v>
      </c>
      <c r="G280" s="418"/>
      <c r="H280" s="425">
        <f>'4-Отчет за собствения капитал'!E31</f>
        <v>0</v>
      </c>
      <c r="I280" s="418"/>
      <c r="J280" s="418"/>
      <c r="K280" s="418"/>
      <c r="L280" s="418"/>
      <c r="M280" s="418"/>
      <c r="N280" s="418"/>
      <c r="O280" s="418"/>
      <c r="P280" s="418"/>
      <c r="Q280" s="418"/>
      <c r="R280" s="418"/>
      <c r="S280" s="418"/>
      <c r="T280" s="418"/>
      <c r="U280" s="418"/>
      <c r="V280" s="418"/>
      <c r="W280" s="418"/>
      <c r="X280" s="418"/>
      <c r="Y280" s="418"/>
      <c r="Z280" s="418"/>
    </row>
    <row r="281" spans="1:26">
      <c r="A281" s="423" t="str">
        <f t="shared" si="21"/>
        <v>Ейч Ар Кепитъл АД</v>
      </c>
      <c r="B281" s="423" t="str">
        <f t="shared" si="22"/>
        <v>204654533</v>
      </c>
      <c r="C281" s="424" t="str">
        <f t="shared" si="23"/>
        <v>31.12.2025</v>
      </c>
      <c r="D281" s="418" t="s">
        <v>537</v>
      </c>
      <c r="E281" s="418">
        <v>3</v>
      </c>
      <c r="F281" s="426" t="s">
        <v>536</v>
      </c>
      <c r="G281" s="418"/>
      <c r="H281" s="425">
        <f>'4-Отчет за собствения капитал'!E32</f>
        <v>0</v>
      </c>
      <c r="I281" s="418"/>
      <c r="J281" s="418"/>
      <c r="K281" s="418"/>
      <c r="L281" s="418"/>
      <c r="M281" s="418"/>
      <c r="N281" s="418"/>
      <c r="O281" s="418"/>
      <c r="P281" s="418"/>
      <c r="Q281" s="418"/>
      <c r="R281" s="418"/>
      <c r="S281" s="418"/>
      <c r="T281" s="418"/>
      <c r="U281" s="418"/>
      <c r="V281" s="418"/>
      <c r="W281" s="418"/>
      <c r="X281" s="418"/>
      <c r="Y281" s="418"/>
      <c r="Z281" s="418"/>
    </row>
    <row r="282" spans="1:26">
      <c r="A282" s="423" t="str">
        <f t="shared" ref="A282:A345" si="24">pdeName</f>
        <v>Ейч Ар Кепитъл АД</v>
      </c>
      <c r="B282" s="423" t="str">
        <f t="shared" ref="B282:B345" si="25">pdeBulstat</f>
        <v>204654533</v>
      </c>
      <c r="C282" s="424" t="str">
        <f t="shared" ref="C282:C345" si="26">endDate</f>
        <v>31.12.2025</v>
      </c>
      <c r="D282" s="418" t="s">
        <v>539</v>
      </c>
      <c r="E282" s="418">
        <v>3</v>
      </c>
      <c r="F282" s="426" t="s">
        <v>538</v>
      </c>
      <c r="G282" s="418"/>
      <c r="H282" s="425">
        <f>'4-Отчет за собствения капитал'!E33</f>
        <v>0</v>
      </c>
      <c r="I282" s="418"/>
      <c r="J282" s="418"/>
      <c r="K282" s="418"/>
      <c r="L282" s="418"/>
      <c r="M282" s="418"/>
      <c r="N282" s="418"/>
      <c r="O282" s="418"/>
      <c r="P282" s="418"/>
      <c r="Q282" s="418"/>
      <c r="R282" s="418"/>
      <c r="S282" s="418"/>
      <c r="T282" s="418"/>
      <c r="U282" s="418"/>
      <c r="V282" s="418"/>
      <c r="W282" s="418"/>
      <c r="X282" s="418"/>
      <c r="Y282" s="418"/>
      <c r="Z282" s="418"/>
    </row>
    <row r="283" spans="1:26">
      <c r="A283" s="423" t="str">
        <f t="shared" si="24"/>
        <v>Ейч Ар Кепитъл АД</v>
      </c>
      <c r="B283" s="423" t="str">
        <f t="shared" si="25"/>
        <v>204654533</v>
      </c>
      <c r="C283" s="424" t="str">
        <f t="shared" si="26"/>
        <v>31.12.2025</v>
      </c>
      <c r="D283" s="418" t="s">
        <v>541</v>
      </c>
      <c r="E283" s="418">
        <v>3</v>
      </c>
      <c r="F283" s="426" t="s">
        <v>540</v>
      </c>
      <c r="G283" s="418"/>
      <c r="H283" s="425">
        <f>'4-Отчет за собствения капитал'!E34</f>
        <v>0</v>
      </c>
      <c r="I283" s="418"/>
      <c r="J283" s="418"/>
      <c r="K283" s="418"/>
      <c r="L283" s="418"/>
      <c r="M283" s="418"/>
      <c r="N283" s="418"/>
      <c r="O283" s="418"/>
      <c r="P283" s="418"/>
      <c r="Q283" s="418"/>
      <c r="R283" s="418"/>
      <c r="S283" s="418"/>
      <c r="T283" s="418"/>
      <c r="U283" s="418"/>
      <c r="V283" s="418"/>
      <c r="W283" s="418"/>
      <c r="X283" s="418"/>
      <c r="Y283" s="418"/>
      <c r="Z283" s="418"/>
    </row>
    <row r="284" spans="1:26">
      <c r="A284" s="423" t="str">
        <f t="shared" si="24"/>
        <v>Ейч Ар Кепитъл АД</v>
      </c>
      <c r="B284" s="423" t="str">
        <f t="shared" si="25"/>
        <v>204654533</v>
      </c>
      <c r="C284" s="424" t="str">
        <f t="shared" si="26"/>
        <v>31.12.2025</v>
      </c>
      <c r="D284" s="418" t="s">
        <v>501</v>
      </c>
      <c r="E284" s="418">
        <v>4</v>
      </c>
      <c r="F284" s="426" t="s">
        <v>500</v>
      </c>
      <c r="G284" s="418"/>
      <c r="H284" s="425">
        <f>'4-Отчет за собствения капитал'!F13</f>
        <v>911</v>
      </c>
      <c r="I284" s="418"/>
      <c r="J284" s="418"/>
      <c r="K284" s="418"/>
      <c r="L284" s="418"/>
      <c r="M284" s="418"/>
      <c r="N284" s="418"/>
      <c r="O284" s="418"/>
      <c r="P284" s="418"/>
      <c r="Q284" s="418"/>
      <c r="R284" s="418"/>
      <c r="S284" s="418"/>
      <c r="T284" s="418"/>
      <c r="U284" s="418"/>
      <c r="V284" s="418"/>
      <c r="W284" s="418"/>
      <c r="X284" s="418"/>
      <c r="Y284" s="418"/>
      <c r="Z284" s="418"/>
    </row>
    <row r="285" spans="1:26">
      <c r="A285" s="423" t="str">
        <f t="shared" si="24"/>
        <v>Ейч Ар Кепитъл АД</v>
      </c>
      <c r="B285" s="423" t="str">
        <f t="shared" si="25"/>
        <v>204654533</v>
      </c>
      <c r="C285" s="424" t="str">
        <f t="shared" si="26"/>
        <v>31.12.2025</v>
      </c>
      <c r="D285" s="418" t="s">
        <v>503</v>
      </c>
      <c r="E285" s="418">
        <v>4</v>
      </c>
      <c r="F285" s="426" t="s">
        <v>502</v>
      </c>
      <c r="G285" s="418"/>
      <c r="H285" s="425">
        <f>'4-Отчет за собствения капитал'!F14</f>
        <v>0</v>
      </c>
      <c r="I285" s="418"/>
      <c r="J285" s="418"/>
      <c r="K285" s="418"/>
      <c r="L285" s="418"/>
      <c r="M285" s="418"/>
      <c r="N285" s="418"/>
      <c r="O285" s="418"/>
      <c r="P285" s="418"/>
      <c r="Q285" s="418"/>
      <c r="R285" s="418"/>
      <c r="S285" s="418"/>
      <c r="T285" s="418"/>
      <c r="U285" s="418"/>
      <c r="V285" s="418"/>
      <c r="W285" s="418"/>
      <c r="X285" s="418"/>
      <c r="Y285" s="418"/>
      <c r="Z285" s="418"/>
    </row>
    <row r="286" spans="1:26">
      <c r="A286" s="423" t="str">
        <f t="shared" si="24"/>
        <v>Ейч Ар Кепитъл АД</v>
      </c>
      <c r="B286" s="423" t="str">
        <f t="shared" si="25"/>
        <v>204654533</v>
      </c>
      <c r="C286" s="424" t="str">
        <f t="shared" si="26"/>
        <v>31.12.2025</v>
      </c>
      <c r="D286" s="418" t="s">
        <v>505</v>
      </c>
      <c r="E286" s="418">
        <v>4</v>
      </c>
      <c r="F286" s="426" t="s">
        <v>504</v>
      </c>
      <c r="G286" s="418"/>
      <c r="H286" s="425">
        <f>'4-Отчет за собствения капитал'!F15</f>
        <v>0</v>
      </c>
      <c r="I286" s="418"/>
      <c r="J286" s="418"/>
      <c r="K286" s="418"/>
      <c r="L286" s="418"/>
      <c r="M286" s="418"/>
      <c r="N286" s="418"/>
      <c r="O286" s="418"/>
      <c r="P286" s="418"/>
      <c r="Q286" s="418"/>
      <c r="R286" s="418"/>
      <c r="S286" s="418"/>
      <c r="T286" s="418"/>
      <c r="U286" s="418"/>
      <c r="V286" s="418"/>
      <c r="W286" s="418"/>
      <c r="X286" s="418"/>
      <c r="Y286" s="418"/>
      <c r="Z286" s="418"/>
    </row>
    <row r="287" spans="1:26">
      <c r="A287" s="423" t="str">
        <f t="shared" si="24"/>
        <v>Ейч Ар Кепитъл АД</v>
      </c>
      <c r="B287" s="423" t="str">
        <f t="shared" si="25"/>
        <v>204654533</v>
      </c>
      <c r="C287" s="424" t="str">
        <f t="shared" si="26"/>
        <v>31.12.2025</v>
      </c>
      <c r="D287" s="418" t="s">
        <v>507</v>
      </c>
      <c r="E287" s="418">
        <v>4</v>
      </c>
      <c r="F287" s="426" t="s">
        <v>506</v>
      </c>
      <c r="G287" s="418"/>
      <c r="H287" s="425">
        <f>'4-Отчет за собствения капитал'!F16</f>
        <v>0</v>
      </c>
      <c r="I287" s="418"/>
      <c r="J287" s="418"/>
      <c r="K287" s="418"/>
      <c r="L287" s="418"/>
      <c r="M287" s="418"/>
      <c r="N287" s="418"/>
      <c r="O287" s="418"/>
      <c r="P287" s="418"/>
      <c r="Q287" s="418"/>
      <c r="R287" s="418"/>
      <c r="S287" s="418"/>
      <c r="T287" s="418"/>
      <c r="U287" s="418"/>
      <c r="V287" s="418"/>
      <c r="W287" s="418"/>
      <c r="X287" s="418"/>
      <c r="Y287" s="418"/>
      <c r="Z287" s="418"/>
    </row>
    <row r="288" spans="1:26">
      <c r="A288" s="423" t="str">
        <f t="shared" si="24"/>
        <v>Ейч Ар Кепитъл АД</v>
      </c>
      <c r="B288" s="423" t="str">
        <f t="shared" si="25"/>
        <v>204654533</v>
      </c>
      <c r="C288" s="424" t="str">
        <f t="shared" si="26"/>
        <v>31.12.2025</v>
      </c>
      <c r="D288" s="418" t="s">
        <v>509</v>
      </c>
      <c r="E288" s="418">
        <v>4</v>
      </c>
      <c r="F288" s="426" t="s">
        <v>508</v>
      </c>
      <c r="G288" s="418"/>
      <c r="H288" s="425">
        <f>'4-Отчет за собствения капитал'!F17</f>
        <v>911</v>
      </c>
      <c r="I288" s="418"/>
      <c r="J288" s="418"/>
      <c r="K288" s="418"/>
      <c r="L288" s="418"/>
      <c r="M288" s="418"/>
      <c r="N288" s="418"/>
      <c r="O288" s="418"/>
      <c r="P288" s="418"/>
      <c r="Q288" s="418"/>
      <c r="R288" s="418"/>
      <c r="S288" s="418"/>
      <c r="T288" s="418"/>
      <c r="U288" s="418"/>
      <c r="V288" s="418"/>
      <c r="W288" s="418"/>
      <c r="X288" s="418"/>
      <c r="Y288" s="418"/>
      <c r="Z288" s="418"/>
    </row>
    <row r="289" spans="1:26">
      <c r="A289" s="423" t="str">
        <f t="shared" si="24"/>
        <v>Ейч Ар Кепитъл АД</v>
      </c>
      <c r="B289" s="423" t="str">
        <f t="shared" si="25"/>
        <v>204654533</v>
      </c>
      <c r="C289" s="424" t="str">
        <f t="shared" si="26"/>
        <v>31.12.2025</v>
      </c>
      <c r="D289" s="418" t="s">
        <v>511</v>
      </c>
      <c r="E289" s="418">
        <v>4</v>
      </c>
      <c r="F289" s="426" t="s">
        <v>510</v>
      </c>
      <c r="G289" s="418"/>
      <c r="H289" s="425">
        <f>'4-Отчет за собствения капитал'!F18</f>
        <v>0</v>
      </c>
      <c r="I289" s="418"/>
      <c r="J289" s="418"/>
      <c r="K289" s="418"/>
      <c r="L289" s="418"/>
      <c r="M289" s="418"/>
      <c r="N289" s="418"/>
      <c r="O289" s="418"/>
      <c r="P289" s="418"/>
      <c r="Q289" s="418"/>
      <c r="R289" s="418"/>
      <c r="S289" s="418"/>
      <c r="T289" s="418"/>
      <c r="U289" s="418"/>
      <c r="V289" s="418"/>
      <c r="W289" s="418"/>
      <c r="X289" s="418"/>
      <c r="Y289" s="418"/>
      <c r="Z289" s="418"/>
    </row>
    <row r="290" spans="1:26">
      <c r="A290" s="423" t="str">
        <f t="shared" si="24"/>
        <v>Ейч Ар Кепитъл АД</v>
      </c>
      <c r="B290" s="423" t="str">
        <f t="shared" si="25"/>
        <v>204654533</v>
      </c>
      <c r="C290" s="424" t="str">
        <f t="shared" si="26"/>
        <v>31.12.2025</v>
      </c>
      <c r="D290" s="418" t="s">
        <v>513</v>
      </c>
      <c r="E290" s="418">
        <v>4</v>
      </c>
      <c r="F290" s="426" t="s">
        <v>512</v>
      </c>
      <c r="G290" s="418"/>
      <c r="H290" s="425">
        <f>'4-Отчет за собствения капитал'!F19</f>
        <v>0</v>
      </c>
      <c r="I290" s="418"/>
      <c r="J290" s="418"/>
      <c r="K290" s="418"/>
      <c r="L290" s="418"/>
      <c r="M290" s="418"/>
      <c r="N290" s="418"/>
      <c r="O290" s="418"/>
      <c r="P290" s="418"/>
      <c r="Q290" s="418"/>
      <c r="R290" s="418"/>
      <c r="S290" s="418"/>
      <c r="T290" s="418"/>
      <c r="U290" s="418"/>
      <c r="V290" s="418"/>
      <c r="W290" s="418"/>
      <c r="X290" s="418"/>
      <c r="Y290" s="418"/>
      <c r="Z290" s="418"/>
    </row>
    <row r="291" spans="1:26">
      <c r="A291" s="423" t="str">
        <f t="shared" si="24"/>
        <v>Ейч Ар Кепитъл АД</v>
      </c>
      <c r="B291" s="423" t="str">
        <f t="shared" si="25"/>
        <v>204654533</v>
      </c>
      <c r="C291" s="424" t="str">
        <f t="shared" si="26"/>
        <v>31.12.2025</v>
      </c>
      <c r="D291" s="418" t="s">
        <v>515</v>
      </c>
      <c r="E291" s="418">
        <v>4</v>
      </c>
      <c r="F291" s="426" t="s">
        <v>514</v>
      </c>
      <c r="G291" s="418"/>
      <c r="H291" s="425">
        <f>'4-Отчет за собствения капитал'!F20</f>
        <v>0</v>
      </c>
      <c r="I291" s="418"/>
      <c r="J291" s="418"/>
      <c r="K291" s="418"/>
      <c r="L291" s="418"/>
      <c r="M291" s="418"/>
      <c r="N291" s="418"/>
      <c r="O291" s="418"/>
      <c r="P291" s="418"/>
      <c r="Q291" s="418"/>
      <c r="R291" s="418"/>
      <c r="S291" s="418"/>
      <c r="T291" s="418"/>
      <c r="U291" s="418"/>
      <c r="V291" s="418"/>
      <c r="W291" s="418"/>
      <c r="X291" s="418"/>
      <c r="Y291" s="418"/>
      <c r="Z291" s="418"/>
    </row>
    <row r="292" spans="1:26">
      <c r="A292" s="423" t="str">
        <f t="shared" si="24"/>
        <v>Ейч Ар Кепитъл АД</v>
      </c>
      <c r="B292" s="423" t="str">
        <f t="shared" si="25"/>
        <v>204654533</v>
      </c>
      <c r="C292" s="424" t="str">
        <f t="shared" si="26"/>
        <v>31.12.2025</v>
      </c>
      <c r="D292" s="418" t="s">
        <v>517</v>
      </c>
      <c r="E292" s="418">
        <v>4</v>
      </c>
      <c r="F292" s="426" t="s">
        <v>516</v>
      </c>
      <c r="G292" s="418"/>
      <c r="H292" s="425">
        <f>'4-Отчет за собствения капитал'!F21</f>
        <v>0</v>
      </c>
      <c r="I292" s="418"/>
      <c r="J292" s="418"/>
      <c r="K292" s="418"/>
      <c r="L292" s="418"/>
      <c r="M292" s="418"/>
      <c r="N292" s="418"/>
      <c r="O292" s="418"/>
      <c r="P292" s="418"/>
      <c r="Q292" s="418"/>
      <c r="R292" s="418"/>
      <c r="S292" s="418"/>
      <c r="T292" s="418"/>
      <c r="U292" s="418"/>
      <c r="V292" s="418"/>
      <c r="W292" s="418"/>
      <c r="X292" s="418"/>
      <c r="Y292" s="418"/>
      <c r="Z292" s="418"/>
    </row>
    <row r="293" spans="1:26">
      <c r="A293" s="423" t="str">
        <f t="shared" si="24"/>
        <v>Ейч Ар Кепитъл АД</v>
      </c>
      <c r="B293" s="423" t="str">
        <f t="shared" si="25"/>
        <v>204654533</v>
      </c>
      <c r="C293" s="424" t="str">
        <f t="shared" si="26"/>
        <v>31.12.2025</v>
      </c>
      <c r="D293" s="418" t="s">
        <v>519</v>
      </c>
      <c r="E293" s="418">
        <v>4</v>
      </c>
      <c r="F293" s="426" t="s">
        <v>518</v>
      </c>
      <c r="G293" s="418"/>
      <c r="H293" s="425">
        <f>'4-Отчет за собствения капитал'!F22</f>
        <v>0</v>
      </c>
      <c r="I293" s="418"/>
      <c r="J293" s="418"/>
      <c r="K293" s="418"/>
      <c r="L293" s="418"/>
      <c r="M293" s="418"/>
      <c r="N293" s="418"/>
      <c r="O293" s="418"/>
      <c r="P293" s="418"/>
      <c r="Q293" s="418"/>
      <c r="R293" s="418"/>
      <c r="S293" s="418"/>
      <c r="T293" s="418"/>
      <c r="U293" s="418"/>
      <c r="V293" s="418"/>
      <c r="W293" s="418"/>
      <c r="X293" s="418"/>
      <c r="Y293" s="418"/>
      <c r="Z293" s="418"/>
    </row>
    <row r="294" spans="1:26">
      <c r="A294" s="423" t="str">
        <f t="shared" si="24"/>
        <v>Ейч Ар Кепитъл АД</v>
      </c>
      <c r="B294" s="423" t="str">
        <f t="shared" si="25"/>
        <v>204654533</v>
      </c>
      <c r="C294" s="424" t="str">
        <f t="shared" si="26"/>
        <v>31.12.2025</v>
      </c>
      <c r="D294" s="418" t="s">
        <v>521</v>
      </c>
      <c r="E294" s="418">
        <v>4</v>
      </c>
      <c r="F294" s="426" t="s">
        <v>520</v>
      </c>
      <c r="G294" s="418"/>
      <c r="H294" s="425">
        <f>'4-Отчет за собствения капитал'!F23</f>
        <v>0</v>
      </c>
      <c r="I294" s="418"/>
      <c r="J294" s="418"/>
      <c r="K294" s="418"/>
      <c r="L294" s="418"/>
      <c r="M294" s="418"/>
      <c r="N294" s="418"/>
      <c r="O294" s="418"/>
      <c r="P294" s="418"/>
      <c r="Q294" s="418"/>
      <c r="R294" s="418"/>
      <c r="S294" s="418"/>
      <c r="T294" s="418"/>
      <c r="U294" s="418"/>
      <c r="V294" s="418"/>
      <c r="W294" s="418"/>
      <c r="X294" s="418"/>
      <c r="Y294" s="418"/>
      <c r="Z294" s="418"/>
    </row>
    <row r="295" spans="1:26">
      <c r="A295" s="423" t="str">
        <f t="shared" si="24"/>
        <v>Ейч Ар Кепитъл АД</v>
      </c>
      <c r="B295" s="423" t="str">
        <f t="shared" si="25"/>
        <v>204654533</v>
      </c>
      <c r="C295" s="424" t="str">
        <f t="shared" si="26"/>
        <v>31.12.2025</v>
      </c>
      <c r="D295" s="418" t="s">
        <v>523</v>
      </c>
      <c r="E295" s="418">
        <v>4</v>
      </c>
      <c r="F295" s="426" t="s">
        <v>522</v>
      </c>
      <c r="G295" s="418"/>
      <c r="H295" s="425">
        <f>'4-Отчет за собствения капитал'!F24</f>
        <v>0</v>
      </c>
      <c r="I295" s="418"/>
      <c r="J295" s="418"/>
      <c r="K295" s="418"/>
      <c r="L295" s="418"/>
      <c r="M295" s="418"/>
      <c r="N295" s="418"/>
      <c r="O295" s="418"/>
      <c r="P295" s="418"/>
      <c r="Q295" s="418"/>
      <c r="R295" s="418"/>
      <c r="S295" s="418"/>
      <c r="T295" s="418"/>
      <c r="U295" s="418"/>
      <c r="V295" s="418"/>
      <c r="W295" s="418"/>
      <c r="X295" s="418"/>
      <c r="Y295" s="418"/>
      <c r="Z295" s="418"/>
    </row>
    <row r="296" spans="1:26">
      <c r="A296" s="423" t="str">
        <f t="shared" si="24"/>
        <v>Ейч Ар Кепитъл АД</v>
      </c>
      <c r="B296" s="423" t="str">
        <f t="shared" si="25"/>
        <v>204654533</v>
      </c>
      <c r="C296" s="424" t="str">
        <f t="shared" si="26"/>
        <v>31.12.2025</v>
      </c>
      <c r="D296" s="418" t="s">
        <v>525</v>
      </c>
      <c r="E296" s="418">
        <v>4</v>
      </c>
      <c r="F296" s="426" t="s">
        <v>524</v>
      </c>
      <c r="G296" s="418"/>
      <c r="H296" s="425">
        <f>'4-Отчет за собствения капитал'!F25</f>
        <v>0</v>
      </c>
      <c r="I296" s="418"/>
      <c r="J296" s="418"/>
      <c r="K296" s="418"/>
      <c r="L296" s="418"/>
      <c r="M296" s="418"/>
      <c r="N296" s="418"/>
      <c r="O296" s="418"/>
      <c r="P296" s="418"/>
      <c r="Q296" s="418"/>
      <c r="R296" s="418"/>
      <c r="S296" s="418"/>
      <c r="T296" s="418"/>
      <c r="U296" s="418"/>
      <c r="V296" s="418"/>
      <c r="W296" s="418"/>
      <c r="X296" s="418"/>
      <c r="Y296" s="418"/>
      <c r="Z296" s="418"/>
    </row>
    <row r="297" spans="1:26">
      <c r="A297" s="423" t="str">
        <f t="shared" si="24"/>
        <v>Ейч Ар Кепитъл АД</v>
      </c>
      <c r="B297" s="423" t="str">
        <f t="shared" si="25"/>
        <v>204654533</v>
      </c>
      <c r="C297" s="424" t="str">
        <f t="shared" si="26"/>
        <v>31.12.2025</v>
      </c>
      <c r="D297" s="418" t="s">
        <v>527</v>
      </c>
      <c r="E297" s="418">
        <v>4</v>
      </c>
      <c r="F297" s="426" t="s">
        <v>526</v>
      </c>
      <c r="G297" s="418"/>
      <c r="H297" s="425">
        <f>'4-Отчет за собствения капитал'!F26</f>
        <v>0</v>
      </c>
      <c r="I297" s="418"/>
      <c r="J297" s="418"/>
      <c r="K297" s="418"/>
      <c r="L297" s="418"/>
      <c r="M297" s="418"/>
      <c r="N297" s="418"/>
      <c r="O297" s="418"/>
      <c r="P297" s="418"/>
      <c r="Q297" s="418"/>
      <c r="R297" s="418"/>
      <c r="S297" s="418"/>
      <c r="T297" s="418"/>
      <c r="U297" s="418"/>
      <c r="V297" s="418"/>
      <c r="W297" s="418"/>
      <c r="X297" s="418"/>
      <c r="Y297" s="418"/>
      <c r="Z297" s="418"/>
    </row>
    <row r="298" spans="1:26">
      <c r="A298" s="423" t="str">
        <f t="shared" si="24"/>
        <v>Ейч Ар Кепитъл АД</v>
      </c>
      <c r="B298" s="423" t="str">
        <f t="shared" si="25"/>
        <v>204654533</v>
      </c>
      <c r="C298" s="424" t="str">
        <f t="shared" si="26"/>
        <v>31.12.2025</v>
      </c>
      <c r="D298" s="418" t="s">
        <v>528</v>
      </c>
      <c r="E298" s="418">
        <v>4</v>
      </c>
      <c r="F298" s="426" t="s">
        <v>522</v>
      </c>
      <c r="G298" s="418"/>
      <c r="H298" s="425">
        <f>'4-Отчет за собствения капитал'!F27</f>
        <v>0</v>
      </c>
      <c r="I298" s="418"/>
      <c r="J298" s="418"/>
      <c r="K298" s="418"/>
      <c r="L298" s="418"/>
      <c r="M298" s="418"/>
      <c r="N298" s="418"/>
      <c r="O298" s="418"/>
      <c r="P298" s="418"/>
      <c r="Q298" s="418"/>
      <c r="R298" s="418"/>
      <c r="S298" s="418"/>
      <c r="T298" s="418"/>
      <c r="U298" s="418"/>
      <c r="V298" s="418"/>
      <c r="W298" s="418"/>
      <c r="X298" s="418"/>
      <c r="Y298" s="418"/>
      <c r="Z298" s="418"/>
    </row>
    <row r="299" spans="1:26">
      <c r="A299" s="423" t="str">
        <f t="shared" si="24"/>
        <v>Ейч Ар Кепитъл АД</v>
      </c>
      <c r="B299" s="423" t="str">
        <f t="shared" si="25"/>
        <v>204654533</v>
      </c>
      <c r="C299" s="424" t="str">
        <f t="shared" si="26"/>
        <v>31.12.2025</v>
      </c>
      <c r="D299" s="418" t="s">
        <v>529</v>
      </c>
      <c r="E299" s="418">
        <v>4</v>
      </c>
      <c r="F299" s="426" t="s">
        <v>524</v>
      </c>
      <c r="G299" s="418"/>
      <c r="H299" s="425">
        <f>'4-Отчет за собствения капитал'!F28</f>
        <v>0</v>
      </c>
      <c r="I299" s="418"/>
      <c r="J299" s="418"/>
      <c r="K299" s="418"/>
      <c r="L299" s="418"/>
      <c r="M299" s="418"/>
      <c r="N299" s="418"/>
      <c r="O299" s="418"/>
      <c r="P299" s="418"/>
      <c r="Q299" s="418"/>
      <c r="R299" s="418"/>
      <c r="S299" s="418"/>
      <c r="T299" s="418"/>
      <c r="U299" s="418"/>
      <c r="V299" s="418"/>
      <c r="W299" s="418"/>
      <c r="X299" s="418"/>
      <c r="Y299" s="418"/>
      <c r="Z299" s="418"/>
    </row>
    <row r="300" spans="1:26">
      <c r="A300" s="423" t="str">
        <f t="shared" si="24"/>
        <v>Ейч Ар Кепитъл АД</v>
      </c>
      <c r="B300" s="423" t="str">
        <f t="shared" si="25"/>
        <v>204654533</v>
      </c>
      <c r="C300" s="424" t="str">
        <f t="shared" si="26"/>
        <v>31.12.2025</v>
      </c>
      <c r="D300" s="418" t="s">
        <v>531</v>
      </c>
      <c r="E300" s="418">
        <v>4</v>
      </c>
      <c r="F300" s="426" t="s">
        <v>530</v>
      </c>
      <c r="G300" s="418"/>
      <c r="H300" s="425">
        <f>'4-Отчет за собствения капитал'!F29</f>
        <v>0</v>
      </c>
      <c r="I300" s="418"/>
      <c r="J300" s="418"/>
      <c r="K300" s="418"/>
      <c r="L300" s="418"/>
      <c r="M300" s="418"/>
      <c r="N300" s="418"/>
      <c r="O300" s="418"/>
      <c r="P300" s="418"/>
      <c r="Q300" s="418"/>
      <c r="R300" s="418"/>
      <c r="S300" s="418"/>
      <c r="T300" s="418"/>
      <c r="U300" s="418"/>
      <c r="V300" s="418"/>
      <c r="W300" s="418"/>
      <c r="X300" s="418"/>
      <c r="Y300" s="418"/>
      <c r="Z300" s="418"/>
    </row>
    <row r="301" spans="1:26">
      <c r="A301" s="423" t="str">
        <f t="shared" si="24"/>
        <v>Ейч Ар Кепитъл АД</v>
      </c>
      <c r="B301" s="423" t="str">
        <f t="shared" si="25"/>
        <v>204654533</v>
      </c>
      <c r="C301" s="424" t="str">
        <f t="shared" si="26"/>
        <v>31.12.2025</v>
      </c>
      <c r="D301" s="418" t="s">
        <v>533</v>
      </c>
      <c r="E301" s="418">
        <v>4</v>
      </c>
      <c r="F301" s="426" t="s">
        <v>532</v>
      </c>
      <c r="G301" s="418"/>
      <c r="H301" s="425">
        <f>'4-Отчет за собствения капитал'!F30</f>
        <v>0</v>
      </c>
      <c r="I301" s="418"/>
      <c r="J301" s="418"/>
      <c r="K301" s="418"/>
      <c r="L301" s="418"/>
      <c r="M301" s="418"/>
      <c r="N301" s="418"/>
      <c r="O301" s="418"/>
      <c r="P301" s="418"/>
      <c r="Q301" s="418"/>
      <c r="R301" s="418"/>
      <c r="S301" s="418"/>
      <c r="T301" s="418"/>
      <c r="U301" s="418"/>
      <c r="V301" s="418"/>
      <c r="W301" s="418"/>
      <c r="X301" s="418"/>
      <c r="Y301" s="418"/>
      <c r="Z301" s="418"/>
    </row>
    <row r="302" spans="1:26">
      <c r="A302" s="423" t="str">
        <f t="shared" si="24"/>
        <v>Ейч Ар Кепитъл АД</v>
      </c>
      <c r="B302" s="423" t="str">
        <f t="shared" si="25"/>
        <v>204654533</v>
      </c>
      <c r="C302" s="424" t="str">
        <f t="shared" si="26"/>
        <v>31.12.2025</v>
      </c>
      <c r="D302" s="418" t="s">
        <v>535</v>
      </c>
      <c r="E302" s="418">
        <v>4</v>
      </c>
      <c r="F302" s="426" t="s">
        <v>534</v>
      </c>
      <c r="G302" s="418"/>
      <c r="H302" s="425">
        <f>'4-Отчет за собствения капитал'!F31</f>
        <v>911</v>
      </c>
      <c r="I302" s="418"/>
      <c r="J302" s="418"/>
      <c r="K302" s="418"/>
      <c r="L302" s="418"/>
      <c r="M302" s="418"/>
      <c r="N302" s="418"/>
      <c r="O302" s="418"/>
      <c r="P302" s="418"/>
      <c r="Q302" s="418"/>
      <c r="R302" s="418"/>
      <c r="S302" s="418"/>
      <c r="T302" s="418"/>
      <c r="U302" s="418"/>
      <c r="V302" s="418"/>
      <c r="W302" s="418"/>
      <c r="X302" s="418"/>
      <c r="Y302" s="418"/>
      <c r="Z302" s="418"/>
    </row>
    <row r="303" spans="1:26">
      <c r="A303" s="423" t="str">
        <f t="shared" si="24"/>
        <v>Ейч Ар Кепитъл АД</v>
      </c>
      <c r="B303" s="423" t="str">
        <f t="shared" si="25"/>
        <v>204654533</v>
      </c>
      <c r="C303" s="424" t="str">
        <f t="shared" si="26"/>
        <v>31.12.2025</v>
      </c>
      <c r="D303" s="418" t="s">
        <v>537</v>
      </c>
      <c r="E303" s="418">
        <v>4</v>
      </c>
      <c r="F303" s="426" t="s">
        <v>536</v>
      </c>
      <c r="G303" s="418"/>
      <c r="H303" s="425">
        <f>'4-Отчет за собствения капитал'!F32</f>
        <v>0</v>
      </c>
      <c r="I303" s="418"/>
      <c r="J303" s="418"/>
      <c r="K303" s="418"/>
      <c r="L303" s="418"/>
      <c r="M303" s="418"/>
      <c r="N303" s="418"/>
      <c r="O303" s="418"/>
      <c r="P303" s="418"/>
      <c r="Q303" s="418"/>
      <c r="R303" s="418"/>
      <c r="S303" s="418"/>
      <c r="T303" s="418"/>
      <c r="U303" s="418"/>
      <c r="V303" s="418"/>
      <c r="W303" s="418"/>
      <c r="X303" s="418"/>
      <c r="Y303" s="418"/>
      <c r="Z303" s="418"/>
    </row>
    <row r="304" spans="1:26">
      <c r="A304" s="423" t="str">
        <f t="shared" si="24"/>
        <v>Ейч Ар Кепитъл АД</v>
      </c>
      <c r="B304" s="423" t="str">
        <f t="shared" si="25"/>
        <v>204654533</v>
      </c>
      <c r="C304" s="424" t="str">
        <f t="shared" si="26"/>
        <v>31.12.2025</v>
      </c>
      <c r="D304" s="418" t="s">
        <v>539</v>
      </c>
      <c r="E304" s="418">
        <v>4</v>
      </c>
      <c r="F304" s="426" t="s">
        <v>538</v>
      </c>
      <c r="G304" s="418"/>
      <c r="H304" s="425">
        <f>'4-Отчет за собствения капитал'!F33</f>
        <v>0</v>
      </c>
      <c r="I304" s="418"/>
      <c r="J304" s="418"/>
      <c r="K304" s="418"/>
      <c r="L304" s="418"/>
      <c r="M304" s="418"/>
      <c r="N304" s="418"/>
      <c r="O304" s="418"/>
      <c r="P304" s="418"/>
      <c r="Q304" s="418"/>
      <c r="R304" s="418"/>
      <c r="S304" s="418"/>
      <c r="T304" s="418"/>
      <c r="U304" s="418"/>
      <c r="V304" s="418"/>
      <c r="W304" s="418"/>
      <c r="X304" s="418"/>
      <c r="Y304" s="418"/>
      <c r="Z304" s="418"/>
    </row>
    <row r="305" spans="1:26">
      <c r="A305" s="423" t="str">
        <f t="shared" si="24"/>
        <v>Ейч Ар Кепитъл АД</v>
      </c>
      <c r="B305" s="423" t="str">
        <f t="shared" si="25"/>
        <v>204654533</v>
      </c>
      <c r="C305" s="424" t="str">
        <f t="shared" si="26"/>
        <v>31.12.2025</v>
      </c>
      <c r="D305" s="418" t="s">
        <v>541</v>
      </c>
      <c r="E305" s="418">
        <v>4</v>
      </c>
      <c r="F305" s="426" t="s">
        <v>540</v>
      </c>
      <c r="G305" s="418"/>
      <c r="H305" s="425">
        <f>'4-Отчет за собствения капитал'!F34</f>
        <v>911</v>
      </c>
      <c r="I305" s="418"/>
      <c r="J305" s="418"/>
      <c r="K305" s="418"/>
      <c r="L305" s="418"/>
      <c r="M305" s="418"/>
      <c r="N305" s="418"/>
      <c r="O305" s="418"/>
      <c r="P305" s="418"/>
      <c r="Q305" s="418"/>
      <c r="R305" s="418"/>
      <c r="S305" s="418"/>
      <c r="T305" s="418"/>
      <c r="U305" s="418"/>
      <c r="V305" s="418"/>
      <c r="W305" s="418"/>
      <c r="X305" s="418"/>
      <c r="Y305" s="418"/>
      <c r="Z305" s="418"/>
    </row>
    <row r="306" spans="1:26">
      <c r="A306" s="423" t="str">
        <f t="shared" si="24"/>
        <v>Ейч Ар Кепитъл АД</v>
      </c>
      <c r="B306" s="423" t="str">
        <f t="shared" si="25"/>
        <v>204654533</v>
      </c>
      <c r="C306" s="424" t="str">
        <f t="shared" si="26"/>
        <v>31.12.2025</v>
      </c>
      <c r="D306" s="418" t="s">
        <v>501</v>
      </c>
      <c r="E306" s="418">
        <v>5</v>
      </c>
      <c r="F306" s="426" t="s">
        <v>500</v>
      </c>
      <c r="G306" s="418"/>
      <c r="H306" s="425">
        <f>'4-Отчет за собствения капитал'!G13</f>
        <v>0</v>
      </c>
      <c r="I306" s="418"/>
      <c r="J306" s="418"/>
      <c r="K306" s="418"/>
      <c r="L306" s="418"/>
      <c r="M306" s="418"/>
      <c r="N306" s="418"/>
      <c r="O306" s="418"/>
      <c r="P306" s="418"/>
      <c r="Q306" s="418"/>
      <c r="R306" s="418"/>
      <c r="S306" s="418"/>
      <c r="T306" s="418"/>
      <c r="U306" s="418"/>
      <c r="V306" s="418"/>
      <c r="W306" s="418"/>
      <c r="X306" s="418"/>
      <c r="Y306" s="418"/>
      <c r="Z306" s="418"/>
    </row>
    <row r="307" spans="1:26">
      <c r="A307" s="423" t="str">
        <f t="shared" si="24"/>
        <v>Ейч Ар Кепитъл АД</v>
      </c>
      <c r="B307" s="423" t="str">
        <f t="shared" si="25"/>
        <v>204654533</v>
      </c>
      <c r="C307" s="424" t="str">
        <f t="shared" si="26"/>
        <v>31.12.2025</v>
      </c>
      <c r="D307" s="418" t="s">
        <v>503</v>
      </c>
      <c r="E307" s="418">
        <v>5</v>
      </c>
      <c r="F307" s="426" t="s">
        <v>502</v>
      </c>
      <c r="G307" s="418"/>
      <c r="H307" s="425">
        <f>'4-Отчет за собствения капитал'!G14</f>
        <v>0</v>
      </c>
      <c r="I307" s="418"/>
      <c r="J307" s="418"/>
      <c r="K307" s="418"/>
      <c r="L307" s="418"/>
      <c r="M307" s="418"/>
      <c r="N307" s="418"/>
      <c r="O307" s="418"/>
      <c r="P307" s="418"/>
      <c r="Q307" s="418"/>
      <c r="R307" s="418"/>
      <c r="S307" s="418"/>
      <c r="T307" s="418"/>
      <c r="U307" s="418"/>
      <c r="V307" s="418"/>
      <c r="W307" s="418"/>
      <c r="X307" s="418"/>
      <c r="Y307" s="418"/>
      <c r="Z307" s="418"/>
    </row>
    <row r="308" spans="1:26">
      <c r="A308" s="423" t="str">
        <f t="shared" si="24"/>
        <v>Ейч Ар Кепитъл АД</v>
      </c>
      <c r="B308" s="423" t="str">
        <f t="shared" si="25"/>
        <v>204654533</v>
      </c>
      <c r="C308" s="424" t="str">
        <f t="shared" si="26"/>
        <v>31.12.2025</v>
      </c>
      <c r="D308" s="418" t="s">
        <v>505</v>
      </c>
      <c r="E308" s="418">
        <v>5</v>
      </c>
      <c r="F308" s="426" t="s">
        <v>504</v>
      </c>
      <c r="G308" s="418"/>
      <c r="H308" s="425">
        <f>'4-Отчет за собствения капитал'!G15</f>
        <v>0</v>
      </c>
      <c r="I308" s="418"/>
      <c r="J308" s="418"/>
      <c r="K308" s="418"/>
      <c r="L308" s="418"/>
      <c r="M308" s="418"/>
      <c r="N308" s="418"/>
      <c r="O308" s="418"/>
      <c r="P308" s="418"/>
      <c r="Q308" s="418"/>
      <c r="R308" s="418"/>
      <c r="S308" s="418"/>
      <c r="T308" s="418"/>
      <c r="U308" s="418"/>
      <c r="V308" s="418"/>
      <c r="W308" s="418"/>
      <c r="X308" s="418"/>
      <c r="Y308" s="418"/>
      <c r="Z308" s="418"/>
    </row>
    <row r="309" spans="1:26">
      <c r="A309" s="423" t="str">
        <f t="shared" si="24"/>
        <v>Ейч Ар Кепитъл АД</v>
      </c>
      <c r="B309" s="423" t="str">
        <f t="shared" si="25"/>
        <v>204654533</v>
      </c>
      <c r="C309" s="424" t="str">
        <f t="shared" si="26"/>
        <v>31.12.2025</v>
      </c>
      <c r="D309" s="418" t="s">
        <v>507</v>
      </c>
      <c r="E309" s="418">
        <v>5</v>
      </c>
      <c r="F309" s="426" t="s">
        <v>506</v>
      </c>
      <c r="G309" s="418"/>
      <c r="H309" s="425">
        <f>'4-Отчет за собствения капитал'!G16</f>
        <v>0</v>
      </c>
      <c r="I309" s="418"/>
      <c r="J309" s="418"/>
      <c r="K309" s="418"/>
      <c r="L309" s="418"/>
      <c r="M309" s="418"/>
      <c r="N309" s="418"/>
      <c r="O309" s="418"/>
      <c r="P309" s="418"/>
      <c r="Q309" s="418"/>
      <c r="R309" s="418"/>
      <c r="S309" s="418"/>
      <c r="T309" s="418"/>
      <c r="U309" s="418"/>
      <c r="V309" s="418"/>
      <c r="W309" s="418"/>
      <c r="X309" s="418"/>
      <c r="Y309" s="418"/>
      <c r="Z309" s="418"/>
    </row>
    <row r="310" spans="1:26">
      <c r="A310" s="423" t="str">
        <f t="shared" si="24"/>
        <v>Ейч Ар Кепитъл АД</v>
      </c>
      <c r="B310" s="423" t="str">
        <f t="shared" si="25"/>
        <v>204654533</v>
      </c>
      <c r="C310" s="424" t="str">
        <f t="shared" si="26"/>
        <v>31.12.2025</v>
      </c>
      <c r="D310" s="418" t="s">
        <v>509</v>
      </c>
      <c r="E310" s="418">
        <v>5</v>
      </c>
      <c r="F310" s="426" t="s">
        <v>508</v>
      </c>
      <c r="G310" s="418"/>
      <c r="H310" s="425">
        <f>'4-Отчет за собствения капитал'!G17</f>
        <v>0</v>
      </c>
      <c r="I310" s="418"/>
      <c r="J310" s="418"/>
      <c r="K310" s="418"/>
      <c r="L310" s="418"/>
      <c r="M310" s="418"/>
      <c r="N310" s="418"/>
      <c r="O310" s="418"/>
      <c r="P310" s="418"/>
      <c r="Q310" s="418"/>
      <c r="R310" s="418"/>
      <c r="S310" s="418"/>
      <c r="T310" s="418"/>
      <c r="U310" s="418"/>
      <c r="V310" s="418"/>
      <c r="W310" s="418"/>
      <c r="X310" s="418"/>
      <c r="Y310" s="418"/>
      <c r="Z310" s="418"/>
    </row>
    <row r="311" spans="1:26">
      <c r="A311" s="423" t="str">
        <f t="shared" si="24"/>
        <v>Ейч Ар Кепитъл АД</v>
      </c>
      <c r="B311" s="423" t="str">
        <f t="shared" si="25"/>
        <v>204654533</v>
      </c>
      <c r="C311" s="424" t="str">
        <f t="shared" si="26"/>
        <v>31.12.2025</v>
      </c>
      <c r="D311" s="418" t="s">
        <v>511</v>
      </c>
      <c r="E311" s="418">
        <v>5</v>
      </c>
      <c r="F311" s="426" t="s">
        <v>510</v>
      </c>
      <c r="G311" s="418"/>
      <c r="H311" s="425">
        <f>'4-Отчет за собствения капитал'!G18</f>
        <v>0</v>
      </c>
      <c r="I311" s="418"/>
      <c r="J311" s="418"/>
      <c r="K311" s="418"/>
      <c r="L311" s="418"/>
      <c r="M311" s="418"/>
      <c r="N311" s="418"/>
      <c r="O311" s="418"/>
      <c r="P311" s="418"/>
      <c r="Q311" s="418"/>
      <c r="R311" s="418"/>
      <c r="S311" s="418"/>
      <c r="T311" s="418"/>
      <c r="U311" s="418"/>
      <c r="V311" s="418"/>
      <c r="W311" s="418"/>
      <c r="X311" s="418"/>
      <c r="Y311" s="418"/>
      <c r="Z311" s="418"/>
    </row>
    <row r="312" spans="1:26">
      <c r="A312" s="423" t="str">
        <f t="shared" si="24"/>
        <v>Ейч Ар Кепитъл АД</v>
      </c>
      <c r="B312" s="423" t="str">
        <f t="shared" si="25"/>
        <v>204654533</v>
      </c>
      <c r="C312" s="424" t="str">
        <f t="shared" si="26"/>
        <v>31.12.2025</v>
      </c>
      <c r="D312" s="418" t="s">
        <v>513</v>
      </c>
      <c r="E312" s="418">
        <v>5</v>
      </c>
      <c r="F312" s="426" t="s">
        <v>512</v>
      </c>
      <c r="G312" s="418"/>
      <c r="H312" s="425">
        <f>'4-Отчет за собствения капитал'!G19</f>
        <v>0</v>
      </c>
      <c r="I312" s="418"/>
      <c r="J312" s="418"/>
      <c r="K312" s="418"/>
      <c r="L312" s="418"/>
      <c r="M312" s="418"/>
      <c r="N312" s="418"/>
      <c r="O312" s="418"/>
      <c r="P312" s="418"/>
      <c r="Q312" s="418"/>
      <c r="R312" s="418"/>
      <c r="S312" s="418"/>
      <c r="T312" s="418"/>
      <c r="U312" s="418"/>
      <c r="V312" s="418"/>
      <c r="W312" s="418"/>
      <c r="X312" s="418"/>
      <c r="Y312" s="418"/>
      <c r="Z312" s="418"/>
    </row>
    <row r="313" spans="1:26">
      <c r="A313" s="423" t="str">
        <f t="shared" si="24"/>
        <v>Ейч Ар Кепитъл АД</v>
      </c>
      <c r="B313" s="423" t="str">
        <f t="shared" si="25"/>
        <v>204654533</v>
      </c>
      <c r="C313" s="424" t="str">
        <f t="shared" si="26"/>
        <v>31.12.2025</v>
      </c>
      <c r="D313" s="418" t="s">
        <v>515</v>
      </c>
      <c r="E313" s="418">
        <v>5</v>
      </c>
      <c r="F313" s="426" t="s">
        <v>514</v>
      </c>
      <c r="G313" s="418"/>
      <c r="H313" s="425">
        <f>'4-Отчет за собствения капитал'!G20</f>
        <v>0</v>
      </c>
      <c r="I313" s="418"/>
      <c r="J313" s="418"/>
      <c r="K313" s="418"/>
      <c r="L313" s="418"/>
      <c r="M313" s="418"/>
      <c r="N313" s="418"/>
      <c r="O313" s="418"/>
      <c r="P313" s="418"/>
      <c r="Q313" s="418"/>
      <c r="R313" s="418"/>
      <c r="S313" s="418"/>
      <c r="T313" s="418"/>
      <c r="U313" s="418"/>
      <c r="V313" s="418"/>
      <c r="W313" s="418"/>
      <c r="X313" s="418"/>
      <c r="Y313" s="418"/>
      <c r="Z313" s="418"/>
    </row>
    <row r="314" spans="1:26">
      <c r="A314" s="423" t="str">
        <f t="shared" si="24"/>
        <v>Ейч Ар Кепитъл АД</v>
      </c>
      <c r="B314" s="423" t="str">
        <f t="shared" si="25"/>
        <v>204654533</v>
      </c>
      <c r="C314" s="424" t="str">
        <f t="shared" si="26"/>
        <v>31.12.2025</v>
      </c>
      <c r="D314" s="418" t="s">
        <v>517</v>
      </c>
      <c r="E314" s="418">
        <v>5</v>
      </c>
      <c r="F314" s="426" t="s">
        <v>516</v>
      </c>
      <c r="G314" s="418"/>
      <c r="H314" s="425">
        <f>'4-Отчет за собствения капитал'!G21</f>
        <v>0</v>
      </c>
      <c r="I314" s="418"/>
      <c r="J314" s="418"/>
      <c r="K314" s="418"/>
      <c r="L314" s="418"/>
      <c r="M314" s="418"/>
      <c r="N314" s="418"/>
      <c r="O314" s="418"/>
      <c r="P314" s="418"/>
      <c r="Q314" s="418"/>
      <c r="R314" s="418"/>
      <c r="S314" s="418"/>
      <c r="T314" s="418"/>
      <c r="U314" s="418"/>
      <c r="V314" s="418"/>
      <c r="W314" s="418"/>
      <c r="X314" s="418"/>
      <c r="Y314" s="418"/>
      <c r="Z314" s="418"/>
    </row>
    <row r="315" spans="1:26">
      <c r="A315" s="423" t="str">
        <f t="shared" si="24"/>
        <v>Ейч Ар Кепитъл АД</v>
      </c>
      <c r="B315" s="423" t="str">
        <f t="shared" si="25"/>
        <v>204654533</v>
      </c>
      <c r="C315" s="424" t="str">
        <f t="shared" si="26"/>
        <v>31.12.2025</v>
      </c>
      <c r="D315" s="418" t="s">
        <v>519</v>
      </c>
      <c r="E315" s="418">
        <v>5</v>
      </c>
      <c r="F315" s="426" t="s">
        <v>518</v>
      </c>
      <c r="G315" s="418"/>
      <c r="H315" s="425">
        <f>'4-Отчет за собствения капитал'!G22</f>
        <v>0</v>
      </c>
      <c r="I315" s="418"/>
      <c r="J315" s="418"/>
      <c r="K315" s="418"/>
      <c r="L315" s="418"/>
      <c r="M315" s="418"/>
      <c r="N315" s="418"/>
      <c r="O315" s="418"/>
      <c r="P315" s="418"/>
      <c r="Q315" s="418"/>
      <c r="R315" s="418"/>
      <c r="S315" s="418"/>
      <c r="T315" s="418"/>
      <c r="U315" s="418"/>
      <c r="V315" s="418"/>
      <c r="W315" s="418"/>
      <c r="X315" s="418"/>
      <c r="Y315" s="418"/>
      <c r="Z315" s="418"/>
    </row>
    <row r="316" spans="1:26">
      <c r="A316" s="423" t="str">
        <f t="shared" si="24"/>
        <v>Ейч Ар Кепитъл АД</v>
      </c>
      <c r="B316" s="423" t="str">
        <f t="shared" si="25"/>
        <v>204654533</v>
      </c>
      <c r="C316" s="424" t="str">
        <f t="shared" si="26"/>
        <v>31.12.2025</v>
      </c>
      <c r="D316" s="418" t="s">
        <v>521</v>
      </c>
      <c r="E316" s="418">
        <v>5</v>
      </c>
      <c r="F316" s="426" t="s">
        <v>520</v>
      </c>
      <c r="G316" s="418"/>
      <c r="H316" s="425">
        <f>'4-Отчет за собствения капитал'!G23</f>
        <v>0</v>
      </c>
      <c r="I316" s="418"/>
      <c r="J316" s="418"/>
      <c r="K316" s="418"/>
      <c r="L316" s="418"/>
      <c r="M316" s="418"/>
      <c r="N316" s="418"/>
      <c r="O316" s="418"/>
      <c r="P316" s="418"/>
      <c r="Q316" s="418"/>
      <c r="R316" s="418"/>
      <c r="S316" s="418"/>
      <c r="T316" s="418"/>
      <c r="U316" s="418"/>
      <c r="V316" s="418"/>
      <c r="W316" s="418"/>
      <c r="X316" s="418"/>
      <c r="Y316" s="418"/>
      <c r="Z316" s="418"/>
    </row>
    <row r="317" spans="1:26">
      <c r="A317" s="423" t="str">
        <f t="shared" si="24"/>
        <v>Ейч Ар Кепитъл АД</v>
      </c>
      <c r="B317" s="423" t="str">
        <f t="shared" si="25"/>
        <v>204654533</v>
      </c>
      <c r="C317" s="424" t="str">
        <f t="shared" si="26"/>
        <v>31.12.2025</v>
      </c>
      <c r="D317" s="418" t="s">
        <v>523</v>
      </c>
      <c r="E317" s="418">
        <v>5</v>
      </c>
      <c r="F317" s="426" t="s">
        <v>522</v>
      </c>
      <c r="G317" s="418"/>
      <c r="H317" s="425">
        <f>'4-Отчет за собствения капитал'!G24</f>
        <v>0</v>
      </c>
      <c r="I317" s="418"/>
      <c r="J317" s="418"/>
      <c r="K317" s="418"/>
      <c r="L317" s="418"/>
      <c r="M317" s="418"/>
      <c r="N317" s="418"/>
      <c r="O317" s="418"/>
      <c r="P317" s="418"/>
      <c r="Q317" s="418"/>
      <c r="R317" s="418"/>
      <c r="S317" s="418"/>
      <c r="T317" s="418"/>
      <c r="U317" s="418"/>
      <c r="V317" s="418"/>
      <c r="W317" s="418"/>
      <c r="X317" s="418"/>
      <c r="Y317" s="418"/>
      <c r="Z317" s="418"/>
    </row>
    <row r="318" spans="1:26">
      <c r="A318" s="423" t="str">
        <f t="shared" si="24"/>
        <v>Ейч Ар Кепитъл АД</v>
      </c>
      <c r="B318" s="423" t="str">
        <f t="shared" si="25"/>
        <v>204654533</v>
      </c>
      <c r="C318" s="424" t="str">
        <f t="shared" si="26"/>
        <v>31.12.2025</v>
      </c>
      <c r="D318" s="418" t="s">
        <v>525</v>
      </c>
      <c r="E318" s="418">
        <v>5</v>
      </c>
      <c r="F318" s="426" t="s">
        <v>524</v>
      </c>
      <c r="G318" s="418"/>
      <c r="H318" s="425">
        <f>'4-Отчет за собствения капитал'!G25</f>
        <v>0</v>
      </c>
      <c r="I318" s="418"/>
      <c r="J318" s="418"/>
      <c r="K318" s="418"/>
      <c r="L318" s="418"/>
      <c r="M318" s="418"/>
      <c r="N318" s="418"/>
      <c r="O318" s="418"/>
      <c r="P318" s="418"/>
      <c r="Q318" s="418"/>
      <c r="R318" s="418"/>
      <c r="S318" s="418"/>
      <c r="T318" s="418"/>
      <c r="U318" s="418"/>
      <c r="V318" s="418"/>
      <c r="W318" s="418"/>
      <c r="X318" s="418"/>
      <c r="Y318" s="418"/>
      <c r="Z318" s="418"/>
    </row>
    <row r="319" spans="1:26">
      <c r="A319" s="423" t="str">
        <f t="shared" si="24"/>
        <v>Ейч Ар Кепитъл АД</v>
      </c>
      <c r="B319" s="423" t="str">
        <f t="shared" si="25"/>
        <v>204654533</v>
      </c>
      <c r="C319" s="424" t="str">
        <f t="shared" si="26"/>
        <v>31.12.2025</v>
      </c>
      <c r="D319" s="418" t="s">
        <v>527</v>
      </c>
      <c r="E319" s="418">
        <v>5</v>
      </c>
      <c r="F319" s="426" t="s">
        <v>526</v>
      </c>
      <c r="G319" s="418"/>
      <c r="H319" s="425">
        <f>'4-Отчет за собствения капитал'!G26</f>
        <v>0</v>
      </c>
      <c r="I319" s="418"/>
      <c r="J319" s="418"/>
      <c r="K319" s="418"/>
      <c r="L319" s="418"/>
      <c r="M319" s="418"/>
      <c r="N319" s="418"/>
      <c r="O319" s="418"/>
      <c r="P319" s="418"/>
      <c r="Q319" s="418"/>
      <c r="R319" s="418"/>
      <c r="S319" s="418"/>
      <c r="T319" s="418"/>
      <c r="U319" s="418"/>
      <c r="V319" s="418"/>
      <c r="W319" s="418"/>
      <c r="X319" s="418"/>
      <c r="Y319" s="418"/>
      <c r="Z319" s="418"/>
    </row>
    <row r="320" spans="1:26">
      <c r="A320" s="423" t="str">
        <f t="shared" si="24"/>
        <v>Ейч Ар Кепитъл АД</v>
      </c>
      <c r="B320" s="423" t="str">
        <f t="shared" si="25"/>
        <v>204654533</v>
      </c>
      <c r="C320" s="424" t="str">
        <f t="shared" si="26"/>
        <v>31.12.2025</v>
      </c>
      <c r="D320" s="418" t="s">
        <v>528</v>
      </c>
      <c r="E320" s="418">
        <v>5</v>
      </c>
      <c r="F320" s="426" t="s">
        <v>522</v>
      </c>
      <c r="G320" s="418"/>
      <c r="H320" s="425">
        <f>'4-Отчет за собствения капитал'!G27</f>
        <v>0</v>
      </c>
      <c r="I320" s="418"/>
      <c r="J320" s="418"/>
      <c r="K320" s="418"/>
      <c r="L320" s="418"/>
      <c r="M320" s="418"/>
      <c r="N320" s="418"/>
      <c r="O320" s="418"/>
      <c r="P320" s="418"/>
      <c r="Q320" s="418"/>
      <c r="R320" s="418"/>
      <c r="S320" s="418"/>
      <c r="T320" s="418"/>
      <c r="U320" s="418"/>
      <c r="V320" s="418"/>
      <c r="W320" s="418"/>
      <c r="X320" s="418"/>
      <c r="Y320" s="418"/>
      <c r="Z320" s="418"/>
    </row>
    <row r="321" spans="1:26">
      <c r="A321" s="423" t="str">
        <f t="shared" si="24"/>
        <v>Ейч Ар Кепитъл АД</v>
      </c>
      <c r="B321" s="423" t="str">
        <f t="shared" si="25"/>
        <v>204654533</v>
      </c>
      <c r="C321" s="424" t="str">
        <f t="shared" si="26"/>
        <v>31.12.2025</v>
      </c>
      <c r="D321" s="418" t="s">
        <v>529</v>
      </c>
      <c r="E321" s="418">
        <v>5</v>
      </c>
      <c r="F321" s="426" t="s">
        <v>524</v>
      </c>
      <c r="G321" s="418"/>
      <c r="H321" s="425">
        <f>'4-Отчет за собствения капитал'!G28</f>
        <v>0</v>
      </c>
      <c r="I321" s="418"/>
      <c r="J321" s="418"/>
      <c r="K321" s="418"/>
      <c r="L321" s="418"/>
      <c r="M321" s="418"/>
      <c r="N321" s="418"/>
      <c r="O321" s="418"/>
      <c r="P321" s="418"/>
      <c r="Q321" s="418"/>
      <c r="R321" s="418"/>
      <c r="S321" s="418"/>
      <c r="T321" s="418"/>
      <c r="U321" s="418"/>
      <c r="V321" s="418"/>
      <c r="W321" s="418"/>
      <c r="X321" s="418"/>
      <c r="Y321" s="418"/>
      <c r="Z321" s="418"/>
    </row>
    <row r="322" spans="1:26">
      <c r="A322" s="423" t="str">
        <f t="shared" si="24"/>
        <v>Ейч Ар Кепитъл АД</v>
      </c>
      <c r="B322" s="423" t="str">
        <f t="shared" si="25"/>
        <v>204654533</v>
      </c>
      <c r="C322" s="424" t="str">
        <f t="shared" si="26"/>
        <v>31.12.2025</v>
      </c>
      <c r="D322" s="418" t="s">
        <v>531</v>
      </c>
      <c r="E322" s="418">
        <v>5</v>
      </c>
      <c r="F322" s="426" t="s">
        <v>530</v>
      </c>
      <c r="G322" s="418"/>
      <c r="H322" s="425">
        <f>'4-Отчет за собствения капитал'!G29</f>
        <v>0</v>
      </c>
      <c r="I322" s="418"/>
      <c r="J322" s="418"/>
      <c r="K322" s="418"/>
      <c r="L322" s="418"/>
      <c r="M322" s="418"/>
      <c r="N322" s="418"/>
      <c r="O322" s="418"/>
      <c r="P322" s="418"/>
      <c r="Q322" s="418"/>
      <c r="R322" s="418"/>
      <c r="S322" s="418"/>
      <c r="T322" s="418"/>
      <c r="U322" s="418"/>
      <c r="V322" s="418"/>
      <c r="W322" s="418"/>
      <c r="X322" s="418"/>
      <c r="Y322" s="418"/>
      <c r="Z322" s="418"/>
    </row>
    <row r="323" spans="1:26">
      <c r="A323" s="423" t="str">
        <f t="shared" si="24"/>
        <v>Ейч Ар Кепитъл АД</v>
      </c>
      <c r="B323" s="423" t="str">
        <f t="shared" si="25"/>
        <v>204654533</v>
      </c>
      <c r="C323" s="424" t="str">
        <f t="shared" si="26"/>
        <v>31.12.2025</v>
      </c>
      <c r="D323" s="418" t="s">
        <v>533</v>
      </c>
      <c r="E323" s="418">
        <v>5</v>
      </c>
      <c r="F323" s="426" t="s">
        <v>532</v>
      </c>
      <c r="G323" s="418"/>
      <c r="H323" s="425">
        <f>'4-Отчет за собствения капитал'!G30</f>
        <v>0</v>
      </c>
      <c r="I323" s="418"/>
      <c r="J323" s="418"/>
      <c r="K323" s="418"/>
      <c r="L323" s="418"/>
      <c r="M323" s="418"/>
      <c r="N323" s="418"/>
      <c r="O323" s="418"/>
      <c r="P323" s="418"/>
      <c r="Q323" s="418"/>
      <c r="R323" s="418"/>
      <c r="S323" s="418"/>
      <c r="T323" s="418"/>
      <c r="U323" s="418"/>
      <c r="V323" s="418"/>
      <c r="W323" s="418"/>
      <c r="X323" s="418"/>
      <c r="Y323" s="418"/>
      <c r="Z323" s="418"/>
    </row>
    <row r="324" spans="1:26">
      <c r="A324" s="423" t="str">
        <f t="shared" si="24"/>
        <v>Ейч Ар Кепитъл АД</v>
      </c>
      <c r="B324" s="423" t="str">
        <f t="shared" si="25"/>
        <v>204654533</v>
      </c>
      <c r="C324" s="424" t="str">
        <f t="shared" si="26"/>
        <v>31.12.2025</v>
      </c>
      <c r="D324" s="418" t="s">
        <v>535</v>
      </c>
      <c r="E324" s="418">
        <v>5</v>
      </c>
      <c r="F324" s="426" t="s">
        <v>534</v>
      </c>
      <c r="G324" s="418"/>
      <c r="H324" s="425">
        <f>'4-Отчет за собствения капитал'!G31</f>
        <v>0</v>
      </c>
      <c r="I324" s="418"/>
      <c r="J324" s="418"/>
      <c r="K324" s="418"/>
      <c r="L324" s="418"/>
      <c r="M324" s="418"/>
      <c r="N324" s="418"/>
      <c r="O324" s="418"/>
      <c r="P324" s="418"/>
      <c r="Q324" s="418"/>
      <c r="R324" s="418"/>
      <c r="S324" s="418"/>
      <c r="T324" s="418"/>
      <c r="U324" s="418"/>
      <c r="V324" s="418"/>
      <c r="W324" s="418"/>
      <c r="X324" s="418"/>
      <c r="Y324" s="418"/>
      <c r="Z324" s="418"/>
    </row>
    <row r="325" spans="1:26">
      <c r="A325" s="423" t="str">
        <f t="shared" si="24"/>
        <v>Ейч Ар Кепитъл АД</v>
      </c>
      <c r="B325" s="423" t="str">
        <f t="shared" si="25"/>
        <v>204654533</v>
      </c>
      <c r="C325" s="424" t="str">
        <f t="shared" si="26"/>
        <v>31.12.2025</v>
      </c>
      <c r="D325" s="418" t="s">
        <v>537</v>
      </c>
      <c r="E325" s="418">
        <v>5</v>
      </c>
      <c r="F325" s="426" t="s">
        <v>536</v>
      </c>
      <c r="G325" s="418"/>
      <c r="H325" s="425">
        <f>'4-Отчет за собствения капитал'!G32</f>
        <v>0</v>
      </c>
      <c r="I325" s="418"/>
      <c r="J325" s="418"/>
      <c r="K325" s="418"/>
      <c r="L325" s="418"/>
      <c r="M325" s="418"/>
      <c r="N325" s="418"/>
      <c r="O325" s="418"/>
      <c r="P325" s="418"/>
      <c r="Q325" s="418"/>
      <c r="R325" s="418"/>
      <c r="S325" s="418"/>
      <c r="T325" s="418"/>
      <c r="U325" s="418"/>
      <c r="V325" s="418"/>
      <c r="W325" s="418"/>
      <c r="X325" s="418"/>
      <c r="Y325" s="418"/>
      <c r="Z325" s="418"/>
    </row>
    <row r="326" spans="1:26">
      <c r="A326" s="423" t="str">
        <f t="shared" si="24"/>
        <v>Ейч Ар Кепитъл АД</v>
      </c>
      <c r="B326" s="423" t="str">
        <f t="shared" si="25"/>
        <v>204654533</v>
      </c>
      <c r="C326" s="424" t="str">
        <f t="shared" si="26"/>
        <v>31.12.2025</v>
      </c>
      <c r="D326" s="418" t="s">
        <v>539</v>
      </c>
      <c r="E326" s="418">
        <v>5</v>
      </c>
      <c r="F326" s="426" t="s">
        <v>538</v>
      </c>
      <c r="G326" s="418"/>
      <c r="H326" s="425">
        <f>'4-Отчет за собствения капитал'!G33</f>
        <v>0</v>
      </c>
      <c r="I326" s="418"/>
      <c r="J326" s="418"/>
      <c r="K326" s="418"/>
      <c r="L326" s="418"/>
      <c r="M326" s="418"/>
      <c r="N326" s="418"/>
      <c r="O326" s="418"/>
      <c r="P326" s="418"/>
      <c r="Q326" s="418"/>
      <c r="R326" s="418"/>
      <c r="S326" s="418"/>
      <c r="T326" s="418"/>
      <c r="U326" s="418"/>
      <c r="V326" s="418"/>
      <c r="W326" s="418"/>
      <c r="X326" s="418"/>
      <c r="Y326" s="418"/>
      <c r="Z326" s="418"/>
    </row>
    <row r="327" spans="1:26">
      <c r="A327" s="423" t="str">
        <f t="shared" si="24"/>
        <v>Ейч Ар Кепитъл АД</v>
      </c>
      <c r="B327" s="423" t="str">
        <f t="shared" si="25"/>
        <v>204654533</v>
      </c>
      <c r="C327" s="424" t="str">
        <f t="shared" si="26"/>
        <v>31.12.2025</v>
      </c>
      <c r="D327" s="418" t="s">
        <v>541</v>
      </c>
      <c r="E327" s="418">
        <v>5</v>
      </c>
      <c r="F327" s="426" t="s">
        <v>540</v>
      </c>
      <c r="G327" s="418"/>
      <c r="H327" s="425">
        <f>'4-Отчет за собствения капитал'!G34</f>
        <v>0</v>
      </c>
      <c r="I327" s="418"/>
      <c r="J327" s="418"/>
      <c r="K327" s="418"/>
      <c r="L327" s="418"/>
      <c r="M327" s="418"/>
      <c r="N327" s="418"/>
      <c r="O327" s="418"/>
      <c r="P327" s="418"/>
      <c r="Q327" s="418"/>
      <c r="R327" s="418"/>
      <c r="S327" s="418"/>
      <c r="T327" s="418"/>
      <c r="U327" s="418"/>
      <c r="V327" s="418"/>
      <c r="W327" s="418"/>
      <c r="X327" s="418"/>
      <c r="Y327" s="418"/>
      <c r="Z327" s="418"/>
    </row>
    <row r="328" spans="1:26">
      <c r="A328" s="423" t="str">
        <f t="shared" si="24"/>
        <v>Ейч Ар Кепитъл АД</v>
      </c>
      <c r="B328" s="423" t="str">
        <f t="shared" si="25"/>
        <v>204654533</v>
      </c>
      <c r="C328" s="424" t="str">
        <f t="shared" si="26"/>
        <v>31.12.2025</v>
      </c>
      <c r="D328" s="418" t="s">
        <v>501</v>
      </c>
      <c r="E328" s="418">
        <v>6</v>
      </c>
      <c r="F328" s="426" t="s">
        <v>500</v>
      </c>
      <c r="G328" s="418"/>
      <c r="H328" s="425">
        <f>'4-Отчет за собствения капитал'!H13</f>
        <v>0</v>
      </c>
      <c r="I328" s="418"/>
      <c r="J328" s="418"/>
      <c r="K328" s="418"/>
      <c r="L328" s="418"/>
      <c r="M328" s="418"/>
      <c r="N328" s="418"/>
      <c r="O328" s="418"/>
      <c r="P328" s="418"/>
      <c r="Q328" s="418"/>
      <c r="R328" s="418"/>
      <c r="S328" s="418"/>
      <c r="T328" s="418"/>
      <c r="U328" s="418"/>
      <c r="V328" s="418"/>
      <c r="W328" s="418"/>
      <c r="X328" s="418"/>
      <c r="Y328" s="418"/>
      <c r="Z328" s="418"/>
    </row>
    <row r="329" spans="1:26">
      <c r="A329" s="423" t="str">
        <f t="shared" si="24"/>
        <v>Ейч Ар Кепитъл АД</v>
      </c>
      <c r="B329" s="423" t="str">
        <f t="shared" si="25"/>
        <v>204654533</v>
      </c>
      <c r="C329" s="424" t="str">
        <f t="shared" si="26"/>
        <v>31.12.2025</v>
      </c>
      <c r="D329" s="418" t="s">
        <v>503</v>
      </c>
      <c r="E329" s="418">
        <v>6</v>
      </c>
      <c r="F329" s="426" t="s">
        <v>502</v>
      </c>
      <c r="G329" s="418"/>
      <c r="H329" s="425">
        <f>'4-Отчет за собствения капитал'!H14</f>
        <v>0</v>
      </c>
      <c r="I329" s="418"/>
      <c r="J329" s="418"/>
      <c r="K329" s="418"/>
      <c r="L329" s="418"/>
      <c r="M329" s="418"/>
      <c r="N329" s="418"/>
      <c r="O329" s="418"/>
      <c r="P329" s="418"/>
      <c r="Q329" s="418"/>
      <c r="R329" s="418"/>
      <c r="S329" s="418"/>
      <c r="T329" s="418"/>
      <c r="U329" s="418"/>
      <c r="V329" s="418"/>
      <c r="W329" s="418"/>
      <c r="X329" s="418"/>
      <c r="Y329" s="418"/>
      <c r="Z329" s="418"/>
    </row>
    <row r="330" spans="1:26">
      <c r="A330" s="423" t="str">
        <f t="shared" si="24"/>
        <v>Ейч Ар Кепитъл АД</v>
      </c>
      <c r="B330" s="423" t="str">
        <f t="shared" si="25"/>
        <v>204654533</v>
      </c>
      <c r="C330" s="424" t="str">
        <f t="shared" si="26"/>
        <v>31.12.2025</v>
      </c>
      <c r="D330" s="418" t="s">
        <v>505</v>
      </c>
      <c r="E330" s="418">
        <v>6</v>
      </c>
      <c r="F330" s="426" t="s">
        <v>504</v>
      </c>
      <c r="G330" s="418"/>
      <c r="H330" s="425">
        <f>'4-Отчет за собствения капитал'!H15</f>
        <v>0</v>
      </c>
      <c r="I330" s="418"/>
      <c r="J330" s="418"/>
      <c r="K330" s="418"/>
      <c r="L330" s="418"/>
      <c r="M330" s="418"/>
      <c r="N330" s="418"/>
      <c r="O330" s="418"/>
      <c r="P330" s="418"/>
      <c r="Q330" s="418"/>
      <c r="R330" s="418"/>
      <c r="S330" s="418"/>
      <c r="T330" s="418"/>
      <c r="U330" s="418"/>
      <c r="V330" s="418"/>
      <c r="W330" s="418"/>
      <c r="X330" s="418"/>
      <c r="Y330" s="418"/>
      <c r="Z330" s="418"/>
    </row>
    <row r="331" spans="1:26">
      <c r="A331" s="423" t="str">
        <f t="shared" si="24"/>
        <v>Ейч Ар Кепитъл АД</v>
      </c>
      <c r="B331" s="423" t="str">
        <f t="shared" si="25"/>
        <v>204654533</v>
      </c>
      <c r="C331" s="424" t="str">
        <f t="shared" si="26"/>
        <v>31.12.2025</v>
      </c>
      <c r="D331" s="418" t="s">
        <v>507</v>
      </c>
      <c r="E331" s="418">
        <v>6</v>
      </c>
      <c r="F331" s="426" t="s">
        <v>506</v>
      </c>
      <c r="G331" s="418"/>
      <c r="H331" s="425">
        <f>'4-Отчет за собствения капитал'!H16</f>
        <v>0</v>
      </c>
      <c r="I331" s="418"/>
      <c r="J331" s="418"/>
      <c r="K331" s="418"/>
      <c r="L331" s="418"/>
      <c r="M331" s="418"/>
      <c r="N331" s="418"/>
      <c r="O331" s="418"/>
      <c r="P331" s="418"/>
      <c r="Q331" s="418"/>
      <c r="R331" s="418"/>
      <c r="S331" s="418"/>
      <c r="T331" s="418"/>
      <c r="U331" s="418"/>
      <c r="V331" s="418"/>
      <c r="W331" s="418"/>
      <c r="X331" s="418"/>
      <c r="Y331" s="418"/>
      <c r="Z331" s="418"/>
    </row>
    <row r="332" spans="1:26">
      <c r="A332" s="423" t="str">
        <f t="shared" si="24"/>
        <v>Ейч Ар Кепитъл АД</v>
      </c>
      <c r="B332" s="423" t="str">
        <f t="shared" si="25"/>
        <v>204654533</v>
      </c>
      <c r="C332" s="424" t="str">
        <f t="shared" si="26"/>
        <v>31.12.2025</v>
      </c>
      <c r="D332" s="418" t="s">
        <v>509</v>
      </c>
      <c r="E332" s="418">
        <v>6</v>
      </c>
      <c r="F332" s="426" t="s">
        <v>508</v>
      </c>
      <c r="G332" s="418"/>
      <c r="H332" s="425">
        <f>'4-Отчет за собствения капитал'!H17</f>
        <v>0</v>
      </c>
      <c r="I332" s="418"/>
      <c r="J332" s="418"/>
      <c r="K332" s="418"/>
      <c r="L332" s="418"/>
      <c r="M332" s="418"/>
      <c r="N332" s="418"/>
      <c r="O332" s="418"/>
      <c r="P332" s="418"/>
      <c r="Q332" s="418"/>
      <c r="R332" s="418"/>
      <c r="S332" s="418"/>
      <c r="T332" s="418"/>
      <c r="U332" s="418"/>
      <c r="V332" s="418"/>
      <c r="W332" s="418"/>
      <c r="X332" s="418"/>
      <c r="Y332" s="418"/>
      <c r="Z332" s="418"/>
    </row>
    <row r="333" spans="1:26">
      <c r="A333" s="423" t="str">
        <f t="shared" si="24"/>
        <v>Ейч Ар Кепитъл АД</v>
      </c>
      <c r="B333" s="423" t="str">
        <f t="shared" si="25"/>
        <v>204654533</v>
      </c>
      <c r="C333" s="424" t="str">
        <f t="shared" si="26"/>
        <v>31.12.2025</v>
      </c>
      <c r="D333" s="418" t="s">
        <v>511</v>
      </c>
      <c r="E333" s="418">
        <v>6</v>
      </c>
      <c r="F333" s="426" t="s">
        <v>510</v>
      </c>
      <c r="G333" s="418"/>
      <c r="H333" s="425">
        <f>'4-Отчет за собствения капитал'!H18</f>
        <v>0</v>
      </c>
      <c r="I333" s="418"/>
      <c r="J333" s="418"/>
      <c r="K333" s="418"/>
      <c r="L333" s="418"/>
      <c r="M333" s="418"/>
      <c r="N333" s="418"/>
      <c r="O333" s="418"/>
      <c r="P333" s="418"/>
      <c r="Q333" s="418"/>
      <c r="R333" s="418"/>
      <c r="S333" s="418"/>
      <c r="T333" s="418"/>
      <c r="U333" s="418"/>
      <c r="V333" s="418"/>
      <c r="W333" s="418"/>
      <c r="X333" s="418"/>
      <c r="Y333" s="418"/>
      <c r="Z333" s="418"/>
    </row>
    <row r="334" spans="1:26">
      <c r="A334" s="423" t="str">
        <f t="shared" si="24"/>
        <v>Ейч Ар Кепитъл АД</v>
      </c>
      <c r="B334" s="423" t="str">
        <f t="shared" si="25"/>
        <v>204654533</v>
      </c>
      <c r="C334" s="424" t="str">
        <f t="shared" si="26"/>
        <v>31.12.2025</v>
      </c>
      <c r="D334" s="418" t="s">
        <v>513</v>
      </c>
      <c r="E334" s="418">
        <v>6</v>
      </c>
      <c r="F334" s="426" t="s">
        <v>512</v>
      </c>
      <c r="G334" s="418"/>
      <c r="H334" s="425">
        <f>'4-Отчет за собствения капитал'!H19</f>
        <v>0</v>
      </c>
      <c r="I334" s="418"/>
      <c r="J334" s="418"/>
      <c r="K334" s="418"/>
      <c r="L334" s="418"/>
      <c r="M334" s="418"/>
      <c r="N334" s="418"/>
      <c r="O334" s="418"/>
      <c r="P334" s="418"/>
      <c r="Q334" s="418"/>
      <c r="R334" s="418"/>
      <c r="S334" s="418"/>
      <c r="T334" s="418"/>
      <c r="U334" s="418"/>
      <c r="V334" s="418"/>
      <c r="W334" s="418"/>
      <c r="X334" s="418"/>
      <c r="Y334" s="418"/>
      <c r="Z334" s="418"/>
    </row>
    <row r="335" spans="1:26">
      <c r="A335" s="423" t="str">
        <f t="shared" si="24"/>
        <v>Ейч Ар Кепитъл АД</v>
      </c>
      <c r="B335" s="423" t="str">
        <f t="shared" si="25"/>
        <v>204654533</v>
      </c>
      <c r="C335" s="424" t="str">
        <f t="shared" si="26"/>
        <v>31.12.2025</v>
      </c>
      <c r="D335" s="418" t="s">
        <v>515</v>
      </c>
      <c r="E335" s="418">
        <v>6</v>
      </c>
      <c r="F335" s="426" t="s">
        <v>514</v>
      </c>
      <c r="G335" s="418"/>
      <c r="H335" s="425">
        <f>'4-Отчет за собствения капитал'!H20</f>
        <v>0</v>
      </c>
      <c r="I335" s="418"/>
      <c r="J335" s="418"/>
      <c r="K335" s="418"/>
      <c r="L335" s="418"/>
      <c r="M335" s="418"/>
      <c r="N335" s="418"/>
      <c r="O335" s="418"/>
      <c r="P335" s="418"/>
      <c r="Q335" s="418"/>
      <c r="R335" s="418"/>
      <c r="S335" s="418"/>
      <c r="T335" s="418"/>
      <c r="U335" s="418"/>
      <c r="V335" s="418"/>
      <c r="W335" s="418"/>
      <c r="X335" s="418"/>
      <c r="Y335" s="418"/>
      <c r="Z335" s="418"/>
    </row>
    <row r="336" spans="1:26">
      <c r="A336" s="423" t="str">
        <f t="shared" si="24"/>
        <v>Ейч Ар Кепитъл АД</v>
      </c>
      <c r="B336" s="423" t="str">
        <f t="shared" si="25"/>
        <v>204654533</v>
      </c>
      <c r="C336" s="424" t="str">
        <f t="shared" si="26"/>
        <v>31.12.2025</v>
      </c>
      <c r="D336" s="418" t="s">
        <v>517</v>
      </c>
      <c r="E336" s="418">
        <v>6</v>
      </c>
      <c r="F336" s="426" t="s">
        <v>516</v>
      </c>
      <c r="G336" s="418"/>
      <c r="H336" s="425">
        <f>'4-Отчет за собствения капитал'!H21</f>
        <v>0</v>
      </c>
      <c r="I336" s="418"/>
      <c r="J336" s="418"/>
      <c r="K336" s="418"/>
      <c r="L336" s="418"/>
      <c r="M336" s="418"/>
      <c r="N336" s="418"/>
      <c r="O336" s="418"/>
      <c r="P336" s="418"/>
      <c r="Q336" s="418"/>
      <c r="R336" s="418"/>
      <c r="S336" s="418"/>
      <c r="T336" s="418"/>
      <c r="U336" s="418"/>
      <c r="V336" s="418"/>
      <c r="W336" s="418"/>
      <c r="X336" s="418"/>
      <c r="Y336" s="418"/>
      <c r="Z336" s="418"/>
    </row>
    <row r="337" spans="1:26">
      <c r="A337" s="423" t="str">
        <f t="shared" si="24"/>
        <v>Ейч Ар Кепитъл АД</v>
      </c>
      <c r="B337" s="423" t="str">
        <f t="shared" si="25"/>
        <v>204654533</v>
      </c>
      <c r="C337" s="424" t="str">
        <f t="shared" si="26"/>
        <v>31.12.2025</v>
      </c>
      <c r="D337" s="418" t="s">
        <v>519</v>
      </c>
      <c r="E337" s="418">
        <v>6</v>
      </c>
      <c r="F337" s="426" t="s">
        <v>518</v>
      </c>
      <c r="G337" s="418"/>
      <c r="H337" s="425">
        <f>'4-Отчет за собствения капитал'!H22</f>
        <v>0</v>
      </c>
      <c r="I337" s="418"/>
      <c r="J337" s="418"/>
      <c r="K337" s="418"/>
      <c r="L337" s="418"/>
      <c r="M337" s="418"/>
      <c r="N337" s="418"/>
      <c r="O337" s="418"/>
      <c r="P337" s="418"/>
      <c r="Q337" s="418"/>
      <c r="R337" s="418"/>
      <c r="S337" s="418"/>
      <c r="T337" s="418"/>
      <c r="U337" s="418"/>
      <c r="V337" s="418"/>
      <c r="W337" s="418"/>
      <c r="X337" s="418"/>
      <c r="Y337" s="418"/>
      <c r="Z337" s="418"/>
    </row>
    <row r="338" spans="1:26">
      <c r="A338" s="423" t="str">
        <f t="shared" si="24"/>
        <v>Ейч Ар Кепитъл АД</v>
      </c>
      <c r="B338" s="423" t="str">
        <f t="shared" si="25"/>
        <v>204654533</v>
      </c>
      <c r="C338" s="424" t="str">
        <f t="shared" si="26"/>
        <v>31.12.2025</v>
      </c>
      <c r="D338" s="418" t="s">
        <v>521</v>
      </c>
      <c r="E338" s="418">
        <v>6</v>
      </c>
      <c r="F338" s="426" t="s">
        <v>520</v>
      </c>
      <c r="G338" s="418"/>
      <c r="H338" s="425">
        <f>'4-Отчет за собствения капитал'!H23</f>
        <v>0</v>
      </c>
      <c r="I338" s="418"/>
      <c r="J338" s="418"/>
      <c r="K338" s="418"/>
      <c r="L338" s="418"/>
      <c r="M338" s="418"/>
      <c r="N338" s="418"/>
      <c r="O338" s="418"/>
      <c r="P338" s="418"/>
      <c r="Q338" s="418"/>
      <c r="R338" s="418"/>
      <c r="S338" s="418"/>
      <c r="T338" s="418"/>
      <c r="U338" s="418"/>
      <c r="V338" s="418"/>
      <c r="W338" s="418"/>
      <c r="X338" s="418"/>
      <c r="Y338" s="418"/>
      <c r="Z338" s="418"/>
    </row>
    <row r="339" spans="1:26">
      <c r="A339" s="423" t="str">
        <f t="shared" si="24"/>
        <v>Ейч Ар Кепитъл АД</v>
      </c>
      <c r="B339" s="423" t="str">
        <f t="shared" si="25"/>
        <v>204654533</v>
      </c>
      <c r="C339" s="424" t="str">
        <f t="shared" si="26"/>
        <v>31.12.2025</v>
      </c>
      <c r="D339" s="418" t="s">
        <v>523</v>
      </c>
      <c r="E339" s="418">
        <v>6</v>
      </c>
      <c r="F339" s="426" t="s">
        <v>522</v>
      </c>
      <c r="G339" s="418"/>
      <c r="H339" s="425">
        <f>'4-Отчет за собствения капитал'!H24</f>
        <v>0</v>
      </c>
      <c r="I339" s="418"/>
      <c r="J339" s="418"/>
      <c r="K339" s="418"/>
      <c r="L339" s="418"/>
      <c r="M339" s="418"/>
      <c r="N339" s="418"/>
      <c r="O339" s="418"/>
      <c r="P339" s="418"/>
      <c r="Q339" s="418"/>
      <c r="R339" s="418"/>
      <c r="S339" s="418"/>
      <c r="T339" s="418"/>
      <c r="U339" s="418"/>
      <c r="V339" s="418"/>
      <c r="W339" s="418"/>
      <c r="X339" s="418"/>
      <c r="Y339" s="418"/>
      <c r="Z339" s="418"/>
    </row>
    <row r="340" spans="1:26">
      <c r="A340" s="423" t="str">
        <f t="shared" si="24"/>
        <v>Ейч Ар Кепитъл АД</v>
      </c>
      <c r="B340" s="423" t="str">
        <f t="shared" si="25"/>
        <v>204654533</v>
      </c>
      <c r="C340" s="424" t="str">
        <f t="shared" si="26"/>
        <v>31.12.2025</v>
      </c>
      <c r="D340" s="418" t="s">
        <v>525</v>
      </c>
      <c r="E340" s="418">
        <v>6</v>
      </c>
      <c r="F340" s="426" t="s">
        <v>524</v>
      </c>
      <c r="G340" s="418"/>
      <c r="H340" s="425">
        <f>'4-Отчет за собствения капитал'!H25</f>
        <v>0</v>
      </c>
      <c r="I340" s="418"/>
      <c r="J340" s="418"/>
      <c r="K340" s="418"/>
      <c r="L340" s="418"/>
      <c r="M340" s="418"/>
      <c r="N340" s="418"/>
      <c r="O340" s="418"/>
      <c r="P340" s="418"/>
      <c r="Q340" s="418"/>
      <c r="R340" s="418"/>
      <c r="S340" s="418"/>
      <c r="T340" s="418"/>
      <c r="U340" s="418"/>
      <c r="V340" s="418"/>
      <c r="W340" s="418"/>
      <c r="X340" s="418"/>
      <c r="Y340" s="418"/>
      <c r="Z340" s="418"/>
    </row>
    <row r="341" spans="1:26">
      <c r="A341" s="423" t="str">
        <f t="shared" si="24"/>
        <v>Ейч Ар Кепитъл АД</v>
      </c>
      <c r="B341" s="423" t="str">
        <f t="shared" si="25"/>
        <v>204654533</v>
      </c>
      <c r="C341" s="424" t="str">
        <f t="shared" si="26"/>
        <v>31.12.2025</v>
      </c>
      <c r="D341" s="418" t="s">
        <v>527</v>
      </c>
      <c r="E341" s="418">
        <v>6</v>
      </c>
      <c r="F341" s="426" t="s">
        <v>526</v>
      </c>
      <c r="G341" s="418"/>
      <c r="H341" s="425">
        <f>'4-Отчет за собствения капитал'!H26</f>
        <v>0</v>
      </c>
      <c r="I341" s="418"/>
      <c r="J341" s="418"/>
      <c r="K341" s="418"/>
      <c r="L341" s="418"/>
      <c r="M341" s="418"/>
      <c r="N341" s="418"/>
      <c r="O341" s="418"/>
      <c r="P341" s="418"/>
      <c r="Q341" s="418"/>
      <c r="R341" s="418"/>
      <c r="S341" s="418"/>
      <c r="T341" s="418"/>
      <c r="U341" s="418"/>
      <c r="V341" s="418"/>
      <c r="W341" s="418"/>
      <c r="X341" s="418"/>
      <c r="Y341" s="418"/>
      <c r="Z341" s="418"/>
    </row>
    <row r="342" spans="1:26">
      <c r="A342" s="423" t="str">
        <f t="shared" si="24"/>
        <v>Ейч Ар Кепитъл АД</v>
      </c>
      <c r="B342" s="423" t="str">
        <f t="shared" si="25"/>
        <v>204654533</v>
      </c>
      <c r="C342" s="424" t="str">
        <f t="shared" si="26"/>
        <v>31.12.2025</v>
      </c>
      <c r="D342" s="418" t="s">
        <v>528</v>
      </c>
      <c r="E342" s="418">
        <v>6</v>
      </c>
      <c r="F342" s="426" t="s">
        <v>522</v>
      </c>
      <c r="G342" s="418"/>
      <c r="H342" s="425">
        <f>'4-Отчет за собствения капитал'!H27</f>
        <v>0</v>
      </c>
      <c r="I342" s="418"/>
      <c r="J342" s="418"/>
      <c r="K342" s="418"/>
      <c r="L342" s="418"/>
      <c r="M342" s="418"/>
      <c r="N342" s="418"/>
      <c r="O342" s="418"/>
      <c r="P342" s="418"/>
      <c r="Q342" s="418"/>
      <c r="R342" s="418"/>
      <c r="S342" s="418"/>
      <c r="T342" s="418"/>
      <c r="U342" s="418"/>
      <c r="V342" s="418"/>
      <c r="W342" s="418"/>
      <c r="X342" s="418"/>
      <c r="Y342" s="418"/>
      <c r="Z342" s="418"/>
    </row>
    <row r="343" spans="1:26">
      <c r="A343" s="423" t="str">
        <f t="shared" si="24"/>
        <v>Ейч Ар Кепитъл АД</v>
      </c>
      <c r="B343" s="423" t="str">
        <f t="shared" si="25"/>
        <v>204654533</v>
      </c>
      <c r="C343" s="424" t="str">
        <f t="shared" si="26"/>
        <v>31.12.2025</v>
      </c>
      <c r="D343" s="418" t="s">
        <v>529</v>
      </c>
      <c r="E343" s="418">
        <v>6</v>
      </c>
      <c r="F343" s="426" t="s">
        <v>524</v>
      </c>
      <c r="G343" s="418"/>
      <c r="H343" s="425">
        <f>'4-Отчет за собствения капитал'!H28</f>
        <v>0</v>
      </c>
      <c r="I343" s="418"/>
      <c r="J343" s="418"/>
      <c r="K343" s="418"/>
      <c r="L343" s="418"/>
      <c r="M343" s="418"/>
      <c r="N343" s="418"/>
      <c r="O343" s="418"/>
      <c r="P343" s="418"/>
      <c r="Q343" s="418"/>
      <c r="R343" s="418"/>
      <c r="S343" s="418"/>
      <c r="T343" s="418"/>
      <c r="U343" s="418"/>
      <c r="V343" s="418"/>
      <c r="W343" s="418"/>
      <c r="X343" s="418"/>
      <c r="Y343" s="418"/>
      <c r="Z343" s="418"/>
    </row>
    <row r="344" spans="1:26">
      <c r="A344" s="423" t="str">
        <f t="shared" si="24"/>
        <v>Ейч Ар Кепитъл АД</v>
      </c>
      <c r="B344" s="423" t="str">
        <f t="shared" si="25"/>
        <v>204654533</v>
      </c>
      <c r="C344" s="424" t="str">
        <f t="shared" si="26"/>
        <v>31.12.2025</v>
      </c>
      <c r="D344" s="418" t="s">
        <v>531</v>
      </c>
      <c r="E344" s="418">
        <v>6</v>
      </c>
      <c r="F344" s="426" t="s">
        <v>530</v>
      </c>
      <c r="G344" s="418"/>
      <c r="H344" s="425">
        <f>'4-Отчет за собствения капитал'!H29</f>
        <v>0</v>
      </c>
      <c r="I344" s="418"/>
      <c r="J344" s="418"/>
      <c r="K344" s="418"/>
      <c r="L344" s="418"/>
      <c r="M344" s="418"/>
      <c r="N344" s="418"/>
      <c r="O344" s="418"/>
      <c r="P344" s="418"/>
      <c r="Q344" s="418"/>
      <c r="R344" s="418"/>
      <c r="S344" s="418"/>
      <c r="T344" s="418"/>
      <c r="U344" s="418"/>
      <c r="V344" s="418"/>
      <c r="W344" s="418"/>
      <c r="X344" s="418"/>
      <c r="Y344" s="418"/>
      <c r="Z344" s="418"/>
    </row>
    <row r="345" spans="1:26">
      <c r="A345" s="423" t="str">
        <f t="shared" si="24"/>
        <v>Ейч Ар Кепитъл АД</v>
      </c>
      <c r="B345" s="423" t="str">
        <f t="shared" si="25"/>
        <v>204654533</v>
      </c>
      <c r="C345" s="424" t="str">
        <f t="shared" si="26"/>
        <v>31.12.2025</v>
      </c>
      <c r="D345" s="418" t="s">
        <v>533</v>
      </c>
      <c r="E345" s="418">
        <v>6</v>
      </c>
      <c r="F345" s="426" t="s">
        <v>532</v>
      </c>
      <c r="G345" s="418"/>
      <c r="H345" s="425">
        <f>'4-Отчет за собствения капитал'!H30</f>
        <v>0</v>
      </c>
      <c r="I345" s="418"/>
      <c r="J345" s="418"/>
      <c r="K345" s="418"/>
      <c r="L345" s="418"/>
      <c r="M345" s="418"/>
      <c r="N345" s="418"/>
      <c r="O345" s="418"/>
      <c r="P345" s="418"/>
      <c r="Q345" s="418"/>
      <c r="R345" s="418"/>
      <c r="S345" s="418"/>
      <c r="T345" s="418"/>
      <c r="U345" s="418"/>
      <c r="V345" s="418"/>
      <c r="W345" s="418"/>
      <c r="X345" s="418"/>
      <c r="Y345" s="418"/>
      <c r="Z345" s="418"/>
    </row>
    <row r="346" spans="1:26">
      <c r="A346" s="423" t="str">
        <f t="shared" ref="A346:A409" si="27">pdeName</f>
        <v>Ейч Ар Кепитъл АД</v>
      </c>
      <c r="B346" s="423" t="str">
        <f t="shared" ref="B346:B409" si="28">pdeBulstat</f>
        <v>204654533</v>
      </c>
      <c r="C346" s="424" t="str">
        <f t="shared" ref="C346:C409" si="29">endDate</f>
        <v>31.12.2025</v>
      </c>
      <c r="D346" s="418" t="s">
        <v>535</v>
      </c>
      <c r="E346" s="418">
        <v>6</v>
      </c>
      <c r="F346" s="426" t="s">
        <v>534</v>
      </c>
      <c r="G346" s="418"/>
      <c r="H346" s="425">
        <f>'4-Отчет за собствения капитал'!H31</f>
        <v>0</v>
      </c>
      <c r="I346" s="418"/>
      <c r="J346" s="418"/>
      <c r="K346" s="418"/>
      <c r="L346" s="418"/>
      <c r="M346" s="418"/>
      <c r="N346" s="418"/>
      <c r="O346" s="418"/>
      <c r="P346" s="418"/>
      <c r="Q346" s="418"/>
      <c r="R346" s="418"/>
      <c r="S346" s="418"/>
      <c r="T346" s="418"/>
      <c r="U346" s="418"/>
      <c r="V346" s="418"/>
      <c r="W346" s="418"/>
      <c r="X346" s="418"/>
      <c r="Y346" s="418"/>
      <c r="Z346" s="418"/>
    </row>
    <row r="347" spans="1:26">
      <c r="A347" s="423" t="str">
        <f t="shared" si="27"/>
        <v>Ейч Ар Кепитъл АД</v>
      </c>
      <c r="B347" s="423" t="str">
        <f t="shared" si="28"/>
        <v>204654533</v>
      </c>
      <c r="C347" s="424" t="str">
        <f t="shared" si="29"/>
        <v>31.12.2025</v>
      </c>
      <c r="D347" s="418" t="s">
        <v>537</v>
      </c>
      <c r="E347" s="418">
        <v>6</v>
      </c>
      <c r="F347" s="426" t="s">
        <v>536</v>
      </c>
      <c r="G347" s="418"/>
      <c r="H347" s="425">
        <f>'4-Отчет за собствения капитал'!H32</f>
        <v>0</v>
      </c>
      <c r="I347" s="418"/>
      <c r="J347" s="418"/>
      <c r="K347" s="418"/>
      <c r="L347" s="418"/>
      <c r="M347" s="418"/>
      <c r="N347" s="418"/>
      <c r="O347" s="418"/>
      <c r="P347" s="418"/>
      <c r="Q347" s="418"/>
      <c r="R347" s="418"/>
      <c r="S347" s="418"/>
      <c r="T347" s="418"/>
      <c r="U347" s="418"/>
      <c r="V347" s="418"/>
      <c r="W347" s="418"/>
      <c r="X347" s="418"/>
      <c r="Y347" s="418"/>
      <c r="Z347" s="418"/>
    </row>
    <row r="348" spans="1:26">
      <c r="A348" s="423" t="str">
        <f t="shared" si="27"/>
        <v>Ейч Ар Кепитъл АД</v>
      </c>
      <c r="B348" s="423" t="str">
        <f t="shared" si="28"/>
        <v>204654533</v>
      </c>
      <c r="C348" s="424" t="str">
        <f t="shared" si="29"/>
        <v>31.12.2025</v>
      </c>
      <c r="D348" s="418" t="s">
        <v>539</v>
      </c>
      <c r="E348" s="418">
        <v>6</v>
      </c>
      <c r="F348" s="426" t="s">
        <v>538</v>
      </c>
      <c r="G348" s="418"/>
      <c r="H348" s="425">
        <f>'4-Отчет за собствения капитал'!H33</f>
        <v>0</v>
      </c>
      <c r="I348" s="418"/>
      <c r="J348" s="418"/>
      <c r="K348" s="418"/>
      <c r="L348" s="418"/>
      <c r="M348" s="418"/>
      <c r="N348" s="418"/>
      <c r="O348" s="418"/>
      <c r="P348" s="418"/>
      <c r="Q348" s="418"/>
      <c r="R348" s="418"/>
      <c r="S348" s="418"/>
      <c r="T348" s="418"/>
      <c r="U348" s="418"/>
      <c r="V348" s="418"/>
      <c r="W348" s="418"/>
      <c r="X348" s="418"/>
      <c r="Y348" s="418"/>
      <c r="Z348" s="418"/>
    </row>
    <row r="349" spans="1:26">
      <c r="A349" s="423" t="str">
        <f t="shared" si="27"/>
        <v>Ейч Ар Кепитъл АД</v>
      </c>
      <c r="B349" s="423" t="str">
        <f t="shared" si="28"/>
        <v>204654533</v>
      </c>
      <c r="C349" s="424" t="str">
        <f t="shared" si="29"/>
        <v>31.12.2025</v>
      </c>
      <c r="D349" s="418" t="s">
        <v>541</v>
      </c>
      <c r="E349" s="418">
        <v>6</v>
      </c>
      <c r="F349" s="426" t="s">
        <v>540</v>
      </c>
      <c r="G349" s="418"/>
      <c r="H349" s="425">
        <f>'4-Отчет за собствения капитал'!H34</f>
        <v>0</v>
      </c>
      <c r="I349" s="418"/>
      <c r="J349" s="418"/>
      <c r="K349" s="418"/>
      <c r="L349" s="418"/>
      <c r="M349" s="418"/>
      <c r="N349" s="418"/>
      <c r="O349" s="418"/>
      <c r="P349" s="418"/>
      <c r="Q349" s="418"/>
      <c r="R349" s="418"/>
      <c r="S349" s="418"/>
      <c r="T349" s="418"/>
      <c r="U349" s="418"/>
      <c r="V349" s="418"/>
      <c r="W349" s="418"/>
      <c r="X349" s="418"/>
      <c r="Y349" s="418"/>
      <c r="Z349" s="418"/>
    </row>
    <row r="350" spans="1:26">
      <c r="A350" s="423" t="str">
        <f t="shared" si="27"/>
        <v>Ейч Ар Кепитъл АД</v>
      </c>
      <c r="B350" s="423" t="str">
        <f t="shared" si="28"/>
        <v>204654533</v>
      </c>
      <c r="C350" s="424" t="str">
        <f t="shared" si="29"/>
        <v>31.12.2025</v>
      </c>
      <c r="D350" s="418" t="s">
        <v>501</v>
      </c>
      <c r="E350" s="418">
        <v>7</v>
      </c>
      <c r="F350" s="426" t="s">
        <v>500</v>
      </c>
      <c r="G350" s="418"/>
      <c r="H350" s="425">
        <f>'4-Отчет за собствения капитал'!I13</f>
        <v>10536</v>
      </c>
      <c r="I350" s="418"/>
      <c r="J350" s="418"/>
      <c r="K350" s="418"/>
      <c r="L350" s="418"/>
      <c r="M350" s="418"/>
      <c r="N350" s="418"/>
      <c r="O350" s="418"/>
      <c r="P350" s="418"/>
      <c r="Q350" s="418"/>
      <c r="R350" s="418"/>
      <c r="S350" s="418"/>
      <c r="T350" s="418"/>
      <c r="U350" s="418"/>
      <c r="V350" s="418"/>
      <c r="W350" s="418"/>
      <c r="X350" s="418"/>
      <c r="Y350" s="418"/>
      <c r="Z350" s="418"/>
    </row>
    <row r="351" spans="1:26">
      <c r="A351" s="423" t="str">
        <f t="shared" si="27"/>
        <v>Ейч Ар Кепитъл АД</v>
      </c>
      <c r="B351" s="423" t="str">
        <f t="shared" si="28"/>
        <v>204654533</v>
      </c>
      <c r="C351" s="424" t="str">
        <f t="shared" si="29"/>
        <v>31.12.2025</v>
      </c>
      <c r="D351" s="418" t="s">
        <v>503</v>
      </c>
      <c r="E351" s="418">
        <v>7</v>
      </c>
      <c r="F351" s="426" t="s">
        <v>502</v>
      </c>
      <c r="G351" s="418"/>
      <c r="H351" s="425">
        <f>'4-Отчет за собствения капитал'!I14</f>
        <v>0</v>
      </c>
      <c r="I351" s="418"/>
      <c r="J351" s="418"/>
      <c r="K351" s="418"/>
      <c r="L351" s="418"/>
      <c r="M351" s="418"/>
      <c r="N351" s="418"/>
      <c r="O351" s="418"/>
      <c r="P351" s="418"/>
      <c r="Q351" s="418"/>
      <c r="R351" s="418"/>
      <c r="S351" s="418"/>
      <c r="T351" s="418"/>
      <c r="U351" s="418"/>
      <c r="V351" s="418"/>
      <c r="W351" s="418"/>
      <c r="X351" s="418"/>
      <c r="Y351" s="418"/>
      <c r="Z351" s="418"/>
    </row>
    <row r="352" spans="1:26">
      <c r="A352" s="423" t="str">
        <f t="shared" si="27"/>
        <v>Ейч Ар Кепитъл АД</v>
      </c>
      <c r="B352" s="423" t="str">
        <f t="shared" si="28"/>
        <v>204654533</v>
      </c>
      <c r="C352" s="424" t="str">
        <f t="shared" si="29"/>
        <v>31.12.2025</v>
      </c>
      <c r="D352" s="418" t="s">
        <v>505</v>
      </c>
      <c r="E352" s="418">
        <v>7</v>
      </c>
      <c r="F352" s="426" t="s">
        <v>504</v>
      </c>
      <c r="G352" s="418"/>
      <c r="H352" s="425">
        <f>'4-Отчет за собствения капитал'!I15</f>
        <v>0</v>
      </c>
      <c r="I352" s="418"/>
      <c r="J352" s="418"/>
      <c r="K352" s="418"/>
      <c r="L352" s="418"/>
      <c r="M352" s="418"/>
      <c r="N352" s="418"/>
      <c r="O352" s="418"/>
      <c r="P352" s="418"/>
      <c r="Q352" s="418"/>
      <c r="R352" s="418"/>
      <c r="S352" s="418"/>
      <c r="T352" s="418"/>
      <c r="U352" s="418"/>
      <c r="V352" s="418"/>
      <c r="W352" s="418"/>
      <c r="X352" s="418"/>
      <c r="Y352" s="418"/>
      <c r="Z352" s="418"/>
    </row>
    <row r="353" spans="1:26">
      <c r="A353" s="423" t="str">
        <f t="shared" si="27"/>
        <v>Ейч Ар Кепитъл АД</v>
      </c>
      <c r="B353" s="423" t="str">
        <f t="shared" si="28"/>
        <v>204654533</v>
      </c>
      <c r="C353" s="424" t="str">
        <f t="shared" si="29"/>
        <v>31.12.2025</v>
      </c>
      <c r="D353" s="418" t="s">
        <v>507</v>
      </c>
      <c r="E353" s="418">
        <v>7</v>
      </c>
      <c r="F353" s="426" t="s">
        <v>506</v>
      </c>
      <c r="G353" s="418"/>
      <c r="H353" s="425">
        <f>'4-Отчет за собствения капитал'!I16</f>
        <v>0</v>
      </c>
      <c r="I353" s="418"/>
      <c r="J353" s="418"/>
      <c r="K353" s="418"/>
      <c r="L353" s="418"/>
      <c r="M353" s="418"/>
      <c r="N353" s="418"/>
      <c r="O353" s="418"/>
      <c r="P353" s="418"/>
      <c r="Q353" s="418"/>
      <c r="R353" s="418"/>
      <c r="S353" s="418"/>
      <c r="T353" s="418"/>
      <c r="U353" s="418"/>
      <c r="V353" s="418"/>
      <c r="W353" s="418"/>
      <c r="X353" s="418"/>
      <c r="Y353" s="418"/>
      <c r="Z353" s="418"/>
    </row>
    <row r="354" spans="1:26">
      <c r="A354" s="423" t="str">
        <f t="shared" si="27"/>
        <v>Ейч Ар Кепитъл АД</v>
      </c>
      <c r="B354" s="423" t="str">
        <f t="shared" si="28"/>
        <v>204654533</v>
      </c>
      <c r="C354" s="424" t="str">
        <f t="shared" si="29"/>
        <v>31.12.2025</v>
      </c>
      <c r="D354" s="418" t="s">
        <v>509</v>
      </c>
      <c r="E354" s="418">
        <v>7</v>
      </c>
      <c r="F354" s="426" t="s">
        <v>508</v>
      </c>
      <c r="G354" s="418"/>
      <c r="H354" s="425">
        <f>'4-Отчет за собствения капитал'!I17</f>
        <v>10536</v>
      </c>
      <c r="I354" s="418"/>
      <c r="J354" s="418"/>
      <c r="K354" s="418"/>
      <c r="L354" s="418"/>
      <c r="M354" s="418"/>
      <c r="N354" s="418"/>
      <c r="O354" s="418"/>
      <c r="P354" s="418"/>
      <c r="Q354" s="418"/>
      <c r="R354" s="418"/>
      <c r="S354" s="418"/>
      <c r="T354" s="418"/>
      <c r="U354" s="418"/>
      <c r="V354" s="418"/>
      <c r="W354" s="418"/>
      <c r="X354" s="418"/>
      <c r="Y354" s="418"/>
      <c r="Z354" s="418"/>
    </row>
    <row r="355" spans="1:26">
      <c r="A355" s="423" t="str">
        <f t="shared" si="27"/>
        <v>Ейч Ар Кепитъл АД</v>
      </c>
      <c r="B355" s="423" t="str">
        <f t="shared" si="28"/>
        <v>204654533</v>
      </c>
      <c r="C355" s="424" t="str">
        <f t="shared" si="29"/>
        <v>31.12.2025</v>
      </c>
      <c r="D355" s="418" t="s">
        <v>511</v>
      </c>
      <c r="E355" s="418">
        <v>7</v>
      </c>
      <c r="F355" s="426" t="s">
        <v>510</v>
      </c>
      <c r="G355" s="418"/>
      <c r="H355" s="425">
        <f>'4-Отчет за собствения капитал'!I18</f>
        <v>4311</v>
      </c>
      <c r="I355" s="418"/>
      <c r="J355" s="418"/>
      <c r="K355" s="418"/>
      <c r="L355" s="418"/>
      <c r="M355" s="418"/>
      <c r="N355" s="418"/>
      <c r="O355" s="418"/>
      <c r="P355" s="418"/>
      <c r="Q355" s="418"/>
      <c r="R355" s="418"/>
      <c r="S355" s="418"/>
      <c r="T355" s="418"/>
      <c r="U355" s="418"/>
      <c r="V355" s="418"/>
      <c r="W355" s="418"/>
      <c r="X355" s="418"/>
      <c r="Y355" s="418"/>
      <c r="Z355" s="418"/>
    </row>
    <row r="356" spans="1:26">
      <c r="A356" s="423" t="str">
        <f t="shared" si="27"/>
        <v>Ейч Ар Кепитъл АД</v>
      </c>
      <c r="B356" s="423" t="str">
        <f t="shared" si="28"/>
        <v>204654533</v>
      </c>
      <c r="C356" s="424" t="str">
        <f t="shared" si="29"/>
        <v>31.12.2025</v>
      </c>
      <c r="D356" s="418" t="s">
        <v>513</v>
      </c>
      <c r="E356" s="418">
        <v>7</v>
      </c>
      <c r="F356" s="426" t="s">
        <v>512</v>
      </c>
      <c r="G356" s="418"/>
      <c r="H356" s="425">
        <f>'4-Отчет за собствения капитал'!I19</f>
        <v>0</v>
      </c>
      <c r="I356" s="418"/>
      <c r="J356" s="418"/>
      <c r="K356" s="418"/>
      <c r="L356" s="418"/>
      <c r="M356" s="418"/>
      <c r="N356" s="418"/>
      <c r="O356" s="418"/>
      <c r="P356" s="418"/>
      <c r="Q356" s="418"/>
      <c r="R356" s="418"/>
      <c r="S356" s="418"/>
      <c r="T356" s="418"/>
      <c r="U356" s="418"/>
      <c r="V356" s="418"/>
      <c r="W356" s="418"/>
      <c r="X356" s="418"/>
      <c r="Y356" s="418"/>
      <c r="Z356" s="418"/>
    </row>
    <row r="357" spans="1:26">
      <c r="A357" s="423" t="str">
        <f t="shared" si="27"/>
        <v>Ейч Ар Кепитъл АД</v>
      </c>
      <c r="B357" s="423" t="str">
        <f t="shared" si="28"/>
        <v>204654533</v>
      </c>
      <c r="C357" s="424" t="str">
        <f t="shared" si="29"/>
        <v>31.12.2025</v>
      </c>
      <c r="D357" s="418" t="s">
        <v>515</v>
      </c>
      <c r="E357" s="418">
        <v>7</v>
      </c>
      <c r="F357" s="426" t="s">
        <v>514</v>
      </c>
      <c r="G357" s="418"/>
      <c r="H357" s="425">
        <f>'4-Отчет за собствения капитал'!I20</f>
        <v>0</v>
      </c>
      <c r="I357" s="418"/>
      <c r="J357" s="418"/>
      <c r="K357" s="418"/>
      <c r="L357" s="418"/>
      <c r="M357" s="418"/>
      <c r="N357" s="418"/>
      <c r="O357" s="418"/>
      <c r="P357" s="418"/>
      <c r="Q357" s="418"/>
      <c r="R357" s="418"/>
      <c r="S357" s="418"/>
      <c r="T357" s="418"/>
      <c r="U357" s="418"/>
      <c r="V357" s="418"/>
      <c r="W357" s="418"/>
      <c r="X357" s="418"/>
      <c r="Y357" s="418"/>
      <c r="Z357" s="418"/>
    </row>
    <row r="358" spans="1:26">
      <c r="A358" s="423" t="str">
        <f t="shared" si="27"/>
        <v>Ейч Ар Кепитъл АД</v>
      </c>
      <c r="B358" s="423" t="str">
        <f t="shared" si="28"/>
        <v>204654533</v>
      </c>
      <c r="C358" s="424" t="str">
        <f t="shared" si="29"/>
        <v>31.12.2025</v>
      </c>
      <c r="D358" s="418" t="s">
        <v>517</v>
      </c>
      <c r="E358" s="418">
        <v>7</v>
      </c>
      <c r="F358" s="426" t="s">
        <v>516</v>
      </c>
      <c r="G358" s="418"/>
      <c r="H358" s="425">
        <f>'4-Отчет за собствения капитал'!I21</f>
        <v>0</v>
      </c>
      <c r="I358" s="418"/>
      <c r="J358" s="418"/>
      <c r="K358" s="418"/>
      <c r="L358" s="418"/>
      <c r="M358" s="418"/>
      <c r="N358" s="418"/>
      <c r="O358" s="418"/>
      <c r="P358" s="418"/>
      <c r="Q358" s="418"/>
      <c r="R358" s="418"/>
      <c r="S358" s="418"/>
      <c r="T358" s="418"/>
      <c r="U358" s="418"/>
      <c r="V358" s="418"/>
      <c r="W358" s="418"/>
      <c r="X358" s="418"/>
      <c r="Y358" s="418"/>
      <c r="Z358" s="418"/>
    </row>
    <row r="359" spans="1:26">
      <c r="A359" s="423" t="str">
        <f t="shared" si="27"/>
        <v>Ейч Ар Кепитъл АД</v>
      </c>
      <c r="B359" s="423" t="str">
        <f t="shared" si="28"/>
        <v>204654533</v>
      </c>
      <c r="C359" s="424" t="str">
        <f t="shared" si="29"/>
        <v>31.12.2025</v>
      </c>
      <c r="D359" s="418" t="s">
        <v>519</v>
      </c>
      <c r="E359" s="418">
        <v>7</v>
      </c>
      <c r="F359" s="426" t="s">
        <v>518</v>
      </c>
      <c r="G359" s="418"/>
      <c r="H359" s="425">
        <f>'4-Отчет за собствения капитал'!I22</f>
        <v>0</v>
      </c>
      <c r="I359" s="418"/>
      <c r="J359" s="418"/>
      <c r="K359" s="418"/>
      <c r="L359" s="418"/>
      <c r="M359" s="418"/>
      <c r="N359" s="418"/>
      <c r="O359" s="418"/>
      <c r="P359" s="418"/>
      <c r="Q359" s="418"/>
      <c r="R359" s="418"/>
      <c r="S359" s="418"/>
      <c r="T359" s="418"/>
      <c r="U359" s="418"/>
      <c r="V359" s="418"/>
      <c r="W359" s="418"/>
      <c r="X359" s="418"/>
      <c r="Y359" s="418"/>
      <c r="Z359" s="418"/>
    </row>
    <row r="360" spans="1:26">
      <c r="A360" s="423" t="str">
        <f t="shared" si="27"/>
        <v>Ейч Ар Кепитъл АД</v>
      </c>
      <c r="B360" s="423" t="str">
        <f t="shared" si="28"/>
        <v>204654533</v>
      </c>
      <c r="C360" s="424" t="str">
        <f t="shared" si="29"/>
        <v>31.12.2025</v>
      </c>
      <c r="D360" s="418" t="s">
        <v>521</v>
      </c>
      <c r="E360" s="418">
        <v>7</v>
      </c>
      <c r="F360" s="426" t="s">
        <v>520</v>
      </c>
      <c r="G360" s="418"/>
      <c r="H360" s="425">
        <f>'4-Отчет за собствения капитал'!I23</f>
        <v>0</v>
      </c>
      <c r="I360" s="418"/>
      <c r="J360" s="418"/>
      <c r="K360" s="418"/>
      <c r="L360" s="418"/>
      <c r="M360" s="418"/>
      <c r="N360" s="418"/>
      <c r="O360" s="418"/>
      <c r="P360" s="418"/>
      <c r="Q360" s="418"/>
      <c r="R360" s="418"/>
      <c r="S360" s="418"/>
      <c r="T360" s="418"/>
      <c r="U360" s="418"/>
      <c r="V360" s="418"/>
      <c r="W360" s="418"/>
      <c r="X360" s="418"/>
      <c r="Y360" s="418"/>
      <c r="Z360" s="418"/>
    </row>
    <row r="361" spans="1:26">
      <c r="A361" s="423" t="str">
        <f t="shared" si="27"/>
        <v>Ейч Ар Кепитъл АД</v>
      </c>
      <c r="B361" s="423" t="str">
        <f t="shared" si="28"/>
        <v>204654533</v>
      </c>
      <c r="C361" s="424" t="str">
        <f t="shared" si="29"/>
        <v>31.12.2025</v>
      </c>
      <c r="D361" s="418" t="s">
        <v>523</v>
      </c>
      <c r="E361" s="418">
        <v>7</v>
      </c>
      <c r="F361" s="426" t="s">
        <v>522</v>
      </c>
      <c r="G361" s="418"/>
      <c r="H361" s="425">
        <f>'4-Отчет за собствения капитал'!I24</f>
        <v>0</v>
      </c>
      <c r="I361" s="418"/>
      <c r="J361" s="418"/>
      <c r="K361" s="418"/>
      <c r="L361" s="418"/>
      <c r="M361" s="418"/>
      <c r="N361" s="418"/>
      <c r="O361" s="418"/>
      <c r="P361" s="418"/>
      <c r="Q361" s="418"/>
      <c r="R361" s="418"/>
      <c r="S361" s="418"/>
      <c r="T361" s="418"/>
      <c r="U361" s="418"/>
      <c r="V361" s="418"/>
      <c r="W361" s="418"/>
      <c r="X361" s="418"/>
      <c r="Y361" s="418"/>
      <c r="Z361" s="418"/>
    </row>
    <row r="362" spans="1:26">
      <c r="A362" s="423" t="str">
        <f t="shared" si="27"/>
        <v>Ейч Ар Кепитъл АД</v>
      </c>
      <c r="B362" s="423" t="str">
        <f t="shared" si="28"/>
        <v>204654533</v>
      </c>
      <c r="C362" s="424" t="str">
        <f t="shared" si="29"/>
        <v>31.12.2025</v>
      </c>
      <c r="D362" s="418" t="s">
        <v>525</v>
      </c>
      <c r="E362" s="418">
        <v>7</v>
      </c>
      <c r="F362" s="426" t="s">
        <v>524</v>
      </c>
      <c r="G362" s="418"/>
      <c r="H362" s="425">
        <f>'4-Отчет за собствения капитал'!I25</f>
        <v>0</v>
      </c>
      <c r="I362" s="418"/>
      <c r="J362" s="418"/>
      <c r="K362" s="418"/>
      <c r="L362" s="418"/>
      <c r="M362" s="418"/>
      <c r="N362" s="418"/>
      <c r="O362" s="418"/>
      <c r="P362" s="418"/>
      <c r="Q362" s="418"/>
      <c r="R362" s="418"/>
      <c r="S362" s="418"/>
      <c r="T362" s="418"/>
      <c r="U362" s="418"/>
      <c r="V362" s="418"/>
      <c r="W362" s="418"/>
      <c r="X362" s="418"/>
      <c r="Y362" s="418"/>
      <c r="Z362" s="418"/>
    </row>
    <row r="363" spans="1:26">
      <c r="A363" s="423" t="str">
        <f t="shared" si="27"/>
        <v>Ейч Ар Кепитъл АД</v>
      </c>
      <c r="B363" s="423" t="str">
        <f t="shared" si="28"/>
        <v>204654533</v>
      </c>
      <c r="C363" s="424" t="str">
        <f t="shared" si="29"/>
        <v>31.12.2025</v>
      </c>
      <c r="D363" s="418" t="s">
        <v>527</v>
      </c>
      <c r="E363" s="418">
        <v>7</v>
      </c>
      <c r="F363" s="426" t="s">
        <v>526</v>
      </c>
      <c r="G363" s="418"/>
      <c r="H363" s="425">
        <f>'4-Отчет за собствения капитал'!I26</f>
        <v>0</v>
      </c>
      <c r="I363" s="418"/>
      <c r="J363" s="418"/>
      <c r="K363" s="418"/>
      <c r="L363" s="418"/>
      <c r="M363" s="418"/>
      <c r="N363" s="418"/>
      <c r="O363" s="418"/>
      <c r="P363" s="418"/>
      <c r="Q363" s="418"/>
      <c r="R363" s="418"/>
      <c r="S363" s="418"/>
      <c r="T363" s="418"/>
      <c r="U363" s="418"/>
      <c r="V363" s="418"/>
      <c r="W363" s="418"/>
      <c r="X363" s="418"/>
      <c r="Y363" s="418"/>
      <c r="Z363" s="418"/>
    </row>
    <row r="364" spans="1:26">
      <c r="A364" s="423" t="str">
        <f t="shared" si="27"/>
        <v>Ейч Ар Кепитъл АД</v>
      </c>
      <c r="B364" s="423" t="str">
        <f t="shared" si="28"/>
        <v>204654533</v>
      </c>
      <c r="C364" s="424" t="str">
        <f t="shared" si="29"/>
        <v>31.12.2025</v>
      </c>
      <c r="D364" s="418" t="s">
        <v>528</v>
      </c>
      <c r="E364" s="418">
        <v>7</v>
      </c>
      <c r="F364" s="426" t="s">
        <v>522</v>
      </c>
      <c r="G364" s="418"/>
      <c r="H364" s="425">
        <f>'4-Отчет за собствения капитал'!I27</f>
        <v>0</v>
      </c>
      <c r="I364" s="418"/>
      <c r="J364" s="418"/>
      <c r="K364" s="418"/>
      <c r="L364" s="418"/>
      <c r="M364" s="418"/>
      <c r="N364" s="418"/>
      <c r="O364" s="418"/>
      <c r="P364" s="418"/>
      <c r="Q364" s="418"/>
      <c r="R364" s="418"/>
      <c r="S364" s="418"/>
      <c r="T364" s="418"/>
      <c r="U364" s="418"/>
      <c r="V364" s="418"/>
      <c r="W364" s="418"/>
      <c r="X364" s="418"/>
      <c r="Y364" s="418"/>
      <c r="Z364" s="418"/>
    </row>
    <row r="365" spans="1:26">
      <c r="A365" s="423" t="str">
        <f t="shared" si="27"/>
        <v>Ейч Ар Кепитъл АД</v>
      </c>
      <c r="B365" s="423" t="str">
        <f t="shared" si="28"/>
        <v>204654533</v>
      </c>
      <c r="C365" s="424" t="str">
        <f t="shared" si="29"/>
        <v>31.12.2025</v>
      </c>
      <c r="D365" s="418" t="s">
        <v>529</v>
      </c>
      <c r="E365" s="418">
        <v>7</v>
      </c>
      <c r="F365" s="426" t="s">
        <v>524</v>
      </c>
      <c r="G365" s="418"/>
      <c r="H365" s="425">
        <f>'4-Отчет за собствения капитал'!I28</f>
        <v>0</v>
      </c>
      <c r="I365" s="418"/>
      <c r="J365" s="418"/>
      <c r="K365" s="418"/>
      <c r="L365" s="418"/>
      <c r="M365" s="418"/>
      <c r="N365" s="418"/>
      <c r="O365" s="418"/>
      <c r="P365" s="418"/>
      <c r="Q365" s="418"/>
      <c r="R365" s="418"/>
      <c r="S365" s="418"/>
      <c r="T365" s="418"/>
      <c r="U365" s="418"/>
      <c r="V365" s="418"/>
      <c r="W365" s="418"/>
      <c r="X365" s="418"/>
      <c r="Y365" s="418"/>
      <c r="Z365" s="418"/>
    </row>
    <row r="366" spans="1:26">
      <c r="A366" s="423" t="str">
        <f t="shared" si="27"/>
        <v>Ейч Ар Кепитъл АД</v>
      </c>
      <c r="B366" s="423" t="str">
        <f t="shared" si="28"/>
        <v>204654533</v>
      </c>
      <c r="C366" s="424" t="str">
        <f t="shared" si="29"/>
        <v>31.12.2025</v>
      </c>
      <c r="D366" s="418" t="s">
        <v>531</v>
      </c>
      <c r="E366" s="418">
        <v>7</v>
      </c>
      <c r="F366" s="426" t="s">
        <v>530</v>
      </c>
      <c r="G366" s="418"/>
      <c r="H366" s="425">
        <f>'4-Отчет за собствения капитал'!I29</f>
        <v>0</v>
      </c>
      <c r="I366" s="418"/>
      <c r="J366" s="418"/>
      <c r="K366" s="418"/>
      <c r="L366" s="418"/>
      <c r="M366" s="418"/>
      <c r="N366" s="418"/>
      <c r="O366" s="418"/>
      <c r="P366" s="418"/>
      <c r="Q366" s="418"/>
      <c r="R366" s="418"/>
      <c r="S366" s="418"/>
      <c r="T366" s="418"/>
      <c r="U366" s="418"/>
      <c r="V366" s="418"/>
      <c r="W366" s="418"/>
      <c r="X366" s="418"/>
      <c r="Y366" s="418"/>
      <c r="Z366" s="418"/>
    </row>
    <row r="367" spans="1:26">
      <c r="A367" s="423" t="str">
        <f t="shared" si="27"/>
        <v>Ейч Ар Кепитъл АД</v>
      </c>
      <c r="B367" s="423" t="str">
        <f t="shared" si="28"/>
        <v>204654533</v>
      </c>
      <c r="C367" s="424" t="str">
        <f t="shared" si="29"/>
        <v>31.12.2025</v>
      </c>
      <c r="D367" s="418" t="s">
        <v>533</v>
      </c>
      <c r="E367" s="418">
        <v>7</v>
      </c>
      <c r="F367" s="426" t="s">
        <v>532</v>
      </c>
      <c r="G367" s="418"/>
      <c r="H367" s="425">
        <f>'4-Отчет за собствения капитал'!I30</f>
        <v>0</v>
      </c>
      <c r="I367" s="418"/>
      <c r="J367" s="418"/>
      <c r="K367" s="418"/>
      <c r="L367" s="418"/>
      <c r="M367" s="418"/>
      <c r="N367" s="418"/>
      <c r="O367" s="418"/>
      <c r="P367" s="418"/>
      <c r="Q367" s="418"/>
      <c r="R367" s="418"/>
      <c r="S367" s="418"/>
      <c r="T367" s="418"/>
      <c r="U367" s="418"/>
      <c r="V367" s="418"/>
      <c r="W367" s="418"/>
      <c r="X367" s="418"/>
      <c r="Y367" s="418"/>
      <c r="Z367" s="418"/>
    </row>
    <row r="368" spans="1:26">
      <c r="A368" s="423" t="str">
        <f t="shared" si="27"/>
        <v>Ейч Ар Кепитъл АД</v>
      </c>
      <c r="B368" s="423" t="str">
        <f t="shared" si="28"/>
        <v>204654533</v>
      </c>
      <c r="C368" s="424" t="str">
        <f t="shared" si="29"/>
        <v>31.12.2025</v>
      </c>
      <c r="D368" s="418" t="s">
        <v>535</v>
      </c>
      <c r="E368" s="418">
        <v>7</v>
      </c>
      <c r="F368" s="426" t="s">
        <v>534</v>
      </c>
      <c r="G368" s="418"/>
      <c r="H368" s="425">
        <f>'4-Отчет за собствения капитал'!I31</f>
        <v>14847</v>
      </c>
      <c r="I368" s="418"/>
      <c r="J368" s="418"/>
      <c r="K368" s="418"/>
      <c r="L368" s="418"/>
      <c r="M368" s="418"/>
      <c r="N368" s="418"/>
      <c r="O368" s="418"/>
      <c r="P368" s="418"/>
      <c r="Q368" s="418"/>
      <c r="R368" s="418"/>
      <c r="S368" s="418"/>
      <c r="T368" s="418"/>
      <c r="U368" s="418"/>
      <c r="V368" s="418"/>
      <c r="W368" s="418"/>
      <c r="X368" s="418"/>
      <c r="Y368" s="418"/>
      <c r="Z368" s="418"/>
    </row>
    <row r="369" spans="1:26">
      <c r="A369" s="423" t="str">
        <f t="shared" si="27"/>
        <v>Ейч Ар Кепитъл АД</v>
      </c>
      <c r="B369" s="423" t="str">
        <f t="shared" si="28"/>
        <v>204654533</v>
      </c>
      <c r="C369" s="424" t="str">
        <f t="shared" si="29"/>
        <v>31.12.2025</v>
      </c>
      <c r="D369" s="418" t="s">
        <v>537</v>
      </c>
      <c r="E369" s="418">
        <v>7</v>
      </c>
      <c r="F369" s="426" t="s">
        <v>536</v>
      </c>
      <c r="G369" s="418"/>
      <c r="H369" s="425">
        <f>'4-Отчет за собствения капитал'!I32</f>
        <v>0</v>
      </c>
      <c r="I369" s="418"/>
      <c r="J369" s="418"/>
      <c r="K369" s="418"/>
      <c r="L369" s="418"/>
      <c r="M369" s="418"/>
      <c r="N369" s="418"/>
      <c r="O369" s="418"/>
      <c r="P369" s="418"/>
      <c r="Q369" s="418"/>
      <c r="R369" s="418"/>
      <c r="S369" s="418"/>
      <c r="T369" s="418"/>
      <c r="U369" s="418"/>
      <c r="V369" s="418"/>
      <c r="W369" s="418"/>
      <c r="X369" s="418"/>
      <c r="Y369" s="418"/>
      <c r="Z369" s="418"/>
    </row>
    <row r="370" spans="1:26">
      <c r="A370" s="423" t="str">
        <f t="shared" si="27"/>
        <v>Ейч Ар Кепитъл АД</v>
      </c>
      <c r="B370" s="423" t="str">
        <f t="shared" si="28"/>
        <v>204654533</v>
      </c>
      <c r="C370" s="424" t="str">
        <f t="shared" si="29"/>
        <v>31.12.2025</v>
      </c>
      <c r="D370" s="418" t="s">
        <v>539</v>
      </c>
      <c r="E370" s="418">
        <v>7</v>
      </c>
      <c r="F370" s="426" t="s">
        <v>538</v>
      </c>
      <c r="G370" s="418"/>
      <c r="H370" s="425">
        <f>'4-Отчет за собствения капитал'!I33</f>
        <v>0</v>
      </c>
      <c r="I370" s="418"/>
      <c r="J370" s="418"/>
      <c r="K370" s="418"/>
      <c r="L370" s="418"/>
      <c r="M370" s="418"/>
      <c r="N370" s="418"/>
      <c r="O370" s="418"/>
      <c r="P370" s="418"/>
      <c r="Q370" s="418"/>
      <c r="R370" s="418"/>
      <c r="S370" s="418"/>
      <c r="T370" s="418"/>
      <c r="U370" s="418"/>
      <c r="V370" s="418"/>
      <c r="W370" s="418"/>
      <c r="X370" s="418"/>
      <c r="Y370" s="418"/>
      <c r="Z370" s="418"/>
    </row>
    <row r="371" spans="1:26">
      <c r="A371" s="423" t="str">
        <f t="shared" si="27"/>
        <v>Ейч Ар Кепитъл АД</v>
      </c>
      <c r="B371" s="423" t="str">
        <f t="shared" si="28"/>
        <v>204654533</v>
      </c>
      <c r="C371" s="424" t="str">
        <f t="shared" si="29"/>
        <v>31.12.2025</v>
      </c>
      <c r="D371" s="418" t="s">
        <v>541</v>
      </c>
      <c r="E371" s="418">
        <v>7</v>
      </c>
      <c r="F371" s="426" t="s">
        <v>540</v>
      </c>
      <c r="G371" s="418"/>
      <c r="H371" s="425">
        <f>'4-Отчет за собствения капитал'!I34</f>
        <v>14847</v>
      </c>
      <c r="I371" s="418"/>
      <c r="J371" s="418"/>
      <c r="K371" s="418"/>
      <c r="L371" s="418"/>
      <c r="M371" s="418"/>
      <c r="N371" s="418"/>
      <c r="O371" s="418"/>
      <c r="P371" s="418"/>
      <c r="Q371" s="418"/>
      <c r="R371" s="418"/>
      <c r="S371" s="418"/>
      <c r="T371" s="418"/>
      <c r="U371" s="418"/>
      <c r="V371" s="418"/>
      <c r="W371" s="418"/>
      <c r="X371" s="418"/>
      <c r="Y371" s="418"/>
      <c r="Z371" s="418"/>
    </row>
    <row r="372" spans="1:26">
      <c r="A372" s="423" t="str">
        <f t="shared" si="27"/>
        <v>Ейч Ар Кепитъл АД</v>
      </c>
      <c r="B372" s="423" t="str">
        <f t="shared" si="28"/>
        <v>204654533</v>
      </c>
      <c r="C372" s="424" t="str">
        <f t="shared" si="29"/>
        <v>31.12.2025</v>
      </c>
      <c r="D372" s="418" t="s">
        <v>501</v>
      </c>
      <c r="E372" s="418">
        <v>8</v>
      </c>
      <c r="F372" s="426" t="s">
        <v>500</v>
      </c>
      <c r="G372" s="418"/>
      <c r="H372" s="425">
        <f>'4-Отчет за собствения капитал'!J13</f>
        <v>0</v>
      </c>
      <c r="I372" s="418"/>
      <c r="J372" s="418"/>
      <c r="K372" s="418"/>
      <c r="L372" s="418"/>
      <c r="M372" s="418"/>
      <c r="N372" s="418"/>
      <c r="O372" s="418"/>
      <c r="P372" s="418"/>
      <c r="Q372" s="418"/>
      <c r="R372" s="418"/>
      <c r="S372" s="418"/>
      <c r="T372" s="418"/>
      <c r="U372" s="418"/>
      <c r="V372" s="418"/>
      <c r="W372" s="418"/>
      <c r="X372" s="418"/>
      <c r="Y372" s="418"/>
      <c r="Z372" s="418"/>
    </row>
    <row r="373" spans="1:26">
      <c r="A373" s="423" t="str">
        <f t="shared" si="27"/>
        <v>Ейч Ар Кепитъл АД</v>
      </c>
      <c r="B373" s="423" t="str">
        <f t="shared" si="28"/>
        <v>204654533</v>
      </c>
      <c r="C373" s="424" t="str">
        <f t="shared" si="29"/>
        <v>31.12.2025</v>
      </c>
      <c r="D373" s="418" t="s">
        <v>503</v>
      </c>
      <c r="E373" s="418">
        <v>8</v>
      </c>
      <c r="F373" s="426" t="s">
        <v>502</v>
      </c>
      <c r="G373" s="418"/>
      <c r="H373" s="425">
        <f>'4-Отчет за собствения капитал'!J14</f>
        <v>0</v>
      </c>
      <c r="I373" s="418"/>
      <c r="J373" s="418"/>
      <c r="K373" s="418"/>
      <c r="L373" s="418"/>
      <c r="M373" s="418"/>
      <c r="N373" s="418"/>
      <c r="O373" s="418"/>
      <c r="P373" s="418"/>
      <c r="Q373" s="418"/>
      <c r="R373" s="418"/>
      <c r="S373" s="418"/>
      <c r="T373" s="418"/>
      <c r="U373" s="418"/>
      <c r="V373" s="418"/>
      <c r="W373" s="418"/>
      <c r="X373" s="418"/>
      <c r="Y373" s="418"/>
      <c r="Z373" s="418"/>
    </row>
    <row r="374" spans="1:26">
      <c r="A374" s="423" t="str">
        <f t="shared" si="27"/>
        <v>Ейч Ар Кепитъл АД</v>
      </c>
      <c r="B374" s="423" t="str">
        <f t="shared" si="28"/>
        <v>204654533</v>
      </c>
      <c r="C374" s="424" t="str">
        <f t="shared" si="29"/>
        <v>31.12.2025</v>
      </c>
      <c r="D374" s="418" t="s">
        <v>505</v>
      </c>
      <c r="E374" s="418">
        <v>8</v>
      </c>
      <c r="F374" s="426" t="s">
        <v>504</v>
      </c>
      <c r="G374" s="418"/>
      <c r="H374" s="425">
        <f>'4-Отчет за собствения капитал'!J15</f>
        <v>0</v>
      </c>
      <c r="I374" s="418"/>
      <c r="J374" s="418"/>
      <c r="K374" s="418"/>
      <c r="L374" s="418"/>
      <c r="M374" s="418"/>
      <c r="N374" s="418"/>
      <c r="O374" s="418"/>
      <c r="P374" s="418"/>
      <c r="Q374" s="418"/>
      <c r="R374" s="418"/>
      <c r="S374" s="418"/>
      <c r="T374" s="418"/>
      <c r="U374" s="418"/>
      <c r="V374" s="418"/>
      <c r="W374" s="418"/>
      <c r="X374" s="418"/>
      <c r="Y374" s="418"/>
      <c r="Z374" s="418"/>
    </row>
    <row r="375" spans="1:26">
      <c r="A375" s="423" t="str">
        <f t="shared" si="27"/>
        <v>Ейч Ар Кепитъл АД</v>
      </c>
      <c r="B375" s="423" t="str">
        <f t="shared" si="28"/>
        <v>204654533</v>
      </c>
      <c r="C375" s="424" t="str">
        <f t="shared" si="29"/>
        <v>31.12.2025</v>
      </c>
      <c r="D375" s="418" t="s">
        <v>507</v>
      </c>
      <c r="E375" s="418">
        <v>8</v>
      </c>
      <c r="F375" s="426" t="s">
        <v>506</v>
      </c>
      <c r="G375" s="418"/>
      <c r="H375" s="425">
        <f>'4-Отчет за собствения капитал'!J16</f>
        <v>0</v>
      </c>
      <c r="I375" s="418"/>
      <c r="J375" s="418"/>
      <c r="K375" s="418"/>
      <c r="L375" s="418"/>
      <c r="M375" s="418"/>
      <c r="N375" s="418"/>
      <c r="O375" s="418"/>
      <c r="P375" s="418"/>
      <c r="Q375" s="418"/>
      <c r="R375" s="418"/>
      <c r="S375" s="418"/>
      <c r="T375" s="418"/>
      <c r="U375" s="418"/>
      <c r="V375" s="418"/>
      <c r="W375" s="418"/>
      <c r="X375" s="418"/>
      <c r="Y375" s="418"/>
      <c r="Z375" s="418"/>
    </row>
    <row r="376" spans="1:26">
      <c r="A376" s="423" t="str">
        <f t="shared" si="27"/>
        <v>Ейч Ар Кепитъл АД</v>
      </c>
      <c r="B376" s="423" t="str">
        <f t="shared" si="28"/>
        <v>204654533</v>
      </c>
      <c r="C376" s="424" t="str">
        <f t="shared" si="29"/>
        <v>31.12.2025</v>
      </c>
      <c r="D376" s="418" t="s">
        <v>509</v>
      </c>
      <c r="E376" s="418">
        <v>8</v>
      </c>
      <c r="F376" s="426" t="s">
        <v>508</v>
      </c>
      <c r="G376" s="418"/>
      <c r="H376" s="425">
        <f>'4-Отчет за собствения капитал'!J17</f>
        <v>0</v>
      </c>
      <c r="I376" s="418"/>
      <c r="J376" s="418"/>
      <c r="K376" s="418"/>
      <c r="L376" s="418"/>
      <c r="M376" s="418"/>
      <c r="N376" s="418"/>
      <c r="O376" s="418"/>
      <c r="P376" s="418"/>
      <c r="Q376" s="418"/>
      <c r="R376" s="418"/>
      <c r="S376" s="418"/>
      <c r="T376" s="418"/>
      <c r="U376" s="418"/>
      <c r="V376" s="418"/>
      <c r="W376" s="418"/>
      <c r="X376" s="418"/>
      <c r="Y376" s="418"/>
      <c r="Z376" s="418"/>
    </row>
    <row r="377" spans="1:26">
      <c r="A377" s="423" t="str">
        <f t="shared" si="27"/>
        <v>Ейч Ар Кепитъл АД</v>
      </c>
      <c r="B377" s="423" t="str">
        <f t="shared" si="28"/>
        <v>204654533</v>
      </c>
      <c r="C377" s="424" t="str">
        <f t="shared" si="29"/>
        <v>31.12.2025</v>
      </c>
      <c r="D377" s="418" t="s">
        <v>511</v>
      </c>
      <c r="E377" s="418">
        <v>8</v>
      </c>
      <c r="F377" s="426" t="s">
        <v>510</v>
      </c>
      <c r="G377" s="418"/>
      <c r="H377" s="425">
        <f>'4-Отчет за собствения капитал'!J18</f>
        <v>0</v>
      </c>
      <c r="I377" s="418"/>
      <c r="J377" s="418"/>
      <c r="K377" s="418"/>
      <c r="L377" s="418"/>
      <c r="M377" s="418"/>
      <c r="N377" s="418"/>
      <c r="O377" s="418"/>
      <c r="P377" s="418"/>
      <c r="Q377" s="418"/>
      <c r="R377" s="418"/>
      <c r="S377" s="418"/>
      <c r="T377" s="418"/>
      <c r="U377" s="418"/>
      <c r="V377" s="418"/>
      <c r="W377" s="418"/>
      <c r="X377" s="418"/>
      <c r="Y377" s="418"/>
      <c r="Z377" s="418"/>
    </row>
    <row r="378" spans="1:26">
      <c r="A378" s="423" t="str">
        <f t="shared" si="27"/>
        <v>Ейч Ар Кепитъл АД</v>
      </c>
      <c r="B378" s="423" t="str">
        <f t="shared" si="28"/>
        <v>204654533</v>
      </c>
      <c r="C378" s="424" t="str">
        <f t="shared" si="29"/>
        <v>31.12.2025</v>
      </c>
      <c r="D378" s="418" t="s">
        <v>513</v>
      </c>
      <c r="E378" s="418">
        <v>8</v>
      </c>
      <c r="F378" s="426" t="s">
        <v>512</v>
      </c>
      <c r="G378" s="418"/>
      <c r="H378" s="425">
        <f>'4-Отчет за собствения капитал'!J19</f>
        <v>0</v>
      </c>
      <c r="I378" s="418"/>
      <c r="J378" s="418"/>
      <c r="K378" s="418"/>
      <c r="L378" s="418"/>
      <c r="M378" s="418"/>
      <c r="N378" s="418"/>
      <c r="O378" s="418"/>
      <c r="P378" s="418"/>
      <c r="Q378" s="418"/>
      <c r="R378" s="418"/>
      <c r="S378" s="418"/>
      <c r="T378" s="418"/>
      <c r="U378" s="418"/>
      <c r="V378" s="418"/>
      <c r="W378" s="418"/>
      <c r="X378" s="418"/>
      <c r="Y378" s="418"/>
      <c r="Z378" s="418"/>
    </row>
    <row r="379" spans="1:26">
      <c r="A379" s="423" t="str">
        <f t="shared" si="27"/>
        <v>Ейч Ар Кепитъл АД</v>
      </c>
      <c r="B379" s="423" t="str">
        <f t="shared" si="28"/>
        <v>204654533</v>
      </c>
      <c r="C379" s="424" t="str">
        <f t="shared" si="29"/>
        <v>31.12.2025</v>
      </c>
      <c r="D379" s="418" t="s">
        <v>515</v>
      </c>
      <c r="E379" s="418">
        <v>8</v>
      </c>
      <c r="F379" s="426" t="s">
        <v>514</v>
      </c>
      <c r="G379" s="418"/>
      <c r="H379" s="425">
        <f>'4-Отчет за собствения капитал'!J20</f>
        <v>0</v>
      </c>
      <c r="I379" s="418"/>
      <c r="J379" s="418"/>
      <c r="K379" s="418"/>
      <c r="L379" s="418"/>
      <c r="M379" s="418"/>
      <c r="N379" s="418"/>
      <c r="O379" s="418"/>
      <c r="P379" s="418"/>
      <c r="Q379" s="418"/>
      <c r="R379" s="418"/>
      <c r="S379" s="418"/>
      <c r="T379" s="418"/>
      <c r="U379" s="418"/>
      <c r="V379" s="418"/>
      <c r="W379" s="418"/>
      <c r="X379" s="418"/>
      <c r="Y379" s="418"/>
      <c r="Z379" s="418"/>
    </row>
    <row r="380" spans="1:26">
      <c r="A380" s="423" t="str">
        <f t="shared" si="27"/>
        <v>Ейч Ар Кепитъл АД</v>
      </c>
      <c r="B380" s="423" t="str">
        <f t="shared" si="28"/>
        <v>204654533</v>
      </c>
      <c r="C380" s="424" t="str">
        <f t="shared" si="29"/>
        <v>31.12.2025</v>
      </c>
      <c r="D380" s="418" t="s">
        <v>517</v>
      </c>
      <c r="E380" s="418">
        <v>8</v>
      </c>
      <c r="F380" s="426" t="s">
        <v>516</v>
      </c>
      <c r="G380" s="418"/>
      <c r="H380" s="425">
        <f>'4-Отчет за собствения капитал'!J21</f>
        <v>0</v>
      </c>
      <c r="I380" s="418"/>
      <c r="J380" s="418"/>
      <c r="K380" s="418"/>
      <c r="L380" s="418"/>
      <c r="M380" s="418"/>
      <c r="N380" s="418"/>
      <c r="O380" s="418"/>
      <c r="P380" s="418"/>
      <c r="Q380" s="418"/>
      <c r="R380" s="418"/>
      <c r="S380" s="418"/>
      <c r="T380" s="418"/>
      <c r="U380" s="418"/>
      <c r="V380" s="418"/>
      <c r="W380" s="418"/>
      <c r="X380" s="418"/>
      <c r="Y380" s="418"/>
      <c r="Z380" s="418"/>
    </row>
    <row r="381" spans="1:26">
      <c r="A381" s="423" t="str">
        <f t="shared" si="27"/>
        <v>Ейч Ар Кепитъл АД</v>
      </c>
      <c r="B381" s="423" t="str">
        <f t="shared" si="28"/>
        <v>204654533</v>
      </c>
      <c r="C381" s="424" t="str">
        <f t="shared" si="29"/>
        <v>31.12.2025</v>
      </c>
      <c r="D381" s="418" t="s">
        <v>519</v>
      </c>
      <c r="E381" s="418">
        <v>8</v>
      </c>
      <c r="F381" s="426" t="s">
        <v>518</v>
      </c>
      <c r="G381" s="418"/>
      <c r="H381" s="425">
        <f>'4-Отчет за собствения капитал'!J22</f>
        <v>0</v>
      </c>
      <c r="I381" s="418"/>
      <c r="J381" s="418"/>
      <c r="K381" s="418"/>
      <c r="L381" s="418"/>
      <c r="M381" s="418"/>
      <c r="N381" s="418"/>
      <c r="O381" s="418"/>
      <c r="P381" s="418"/>
      <c r="Q381" s="418"/>
      <c r="R381" s="418"/>
      <c r="S381" s="418"/>
      <c r="T381" s="418"/>
      <c r="U381" s="418"/>
      <c r="V381" s="418"/>
      <c r="W381" s="418"/>
      <c r="X381" s="418"/>
      <c r="Y381" s="418"/>
      <c r="Z381" s="418"/>
    </row>
    <row r="382" spans="1:26">
      <c r="A382" s="423" t="str">
        <f t="shared" si="27"/>
        <v>Ейч Ар Кепитъл АД</v>
      </c>
      <c r="B382" s="423" t="str">
        <f t="shared" si="28"/>
        <v>204654533</v>
      </c>
      <c r="C382" s="424" t="str">
        <f t="shared" si="29"/>
        <v>31.12.2025</v>
      </c>
      <c r="D382" s="418" t="s">
        <v>521</v>
      </c>
      <c r="E382" s="418">
        <v>8</v>
      </c>
      <c r="F382" s="426" t="s">
        <v>520</v>
      </c>
      <c r="G382" s="418"/>
      <c r="H382" s="425">
        <f>'4-Отчет за собствения капитал'!J23</f>
        <v>0</v>
      </c>
      <c r="I382" s="418"/>
      <c r="J382" s="418"/>
      <c r="K382" s="418"/>
      <c r="L382" s="418"/>
      <c r="M382" s="418"/>
      <c r="N382" s="418"/>
      <c r="O382" s="418"/>
      <c r="P382" s="418"/>
      <c r="Q382" s="418"/>
      <c r="R382" s="418"/>
      <c r="S382" s="418"/>
      <c r="T382" s="418"/>
      <c r="U382" s="418"/>
      <c r="V382" s="418"/>
      <c r="W382" s="418"/>
      <c r="X382" s="418"/>
      <c r="Y382" s="418"/>
      <c r="Z382" s="418"/>
    </row>
    <row r="383" spans="1:26">
      <c r="A383" s="423" t="str">
        <f t="shared" si="27"/>
        <v>Ейч Ар Кепитъл АД</v>
      </c>
      <c r="B383" s="423" t="str">
        <f t="shared" si="28"/>
        <v>204654533</v>
      </c>
      <c r="C383" s="424" t="str">
        <f t="shared" si="29"/>
        <v>31.12.2025</v>
      </c>
      <c r="D383" s="418" t="s">
        <v>523</v>
      </c>
      <c r="E383" s="418">
        <v>8</v>
      </c>
      <c r="F383" s="426" t="s">
        <v>522</v>
      </c>
      <c r="G383" s="418"/>
      <c r="H383" s="425">
        <f>'4-Отчет за собствения капитал'!J24</f>
        <v>0</v>
      </c>
      <c r="I383" s="418"/>
      <c r="J383" s="418"/>
      <c r="K383" s="418"/>
      <c r="L383" s="418"/>
      <c r="M383" s="418"/>
      <c r="N383" s="418"/>
      <c r="O383" s="418"/>
      <c r="P383" s="418"/>
      <c r="Q383" s="418"/>
      <c r="R383" s="418"/>
      <c r="S383" s="418"/>
      <c r="T383" s="418"/>
      <c r="U383" s="418"/>
      <c r="V383" s="418"/>
      <c r="W383" s="418"/>
      <c r="X383" s="418"/>
      <c r="Y383" s="418"/>
      <c r="Z383" s="418"/>
    </row>
    <row r="384" spans="1:26">
      <c r="A384" s="423" t="str">
        <f t="shared" si="27"/>
        <v>Ейч Ар Кепитъл АД</v>
      </c>
      <c r="B384" s="423" t="str">
        <f t="shared" si="28"/>
        <v>204654533</v>
      </c>
      <c r="C384" s="424" t="str">
        <f t="shared" si="29"/>
        <v>31.12.2025</v>
      </c>
      <c r="D384" s="418" t="s">
        <v>525</v>
      </c>
      <c r="E384" s="418">
        <v>8</v>
      </c>
      <c r="F384" s="426" t="s">
        <v>524</v>
      </c>
      <c r="G384" s="418"/>
      <c r="H384" s="425">
        <f>'4-Отчет за собствения капитал'!J25</f>
        <v>0</v>
      </c>
      <c r="I384" s="418"/>
      <c r="J384" s="418"/>
      <c r="K384" s="418"/>
      <c r="L384" s="418"/>
      <c r="M384" s="418"/>
      <c r="N384" s="418"/>
      <c r="O384" s="418"/>
      <c r="P384" s="418"/>
      <c r="Q384" s="418"/>
      <c r="R384" s="418"/>
      <c r="S384" s="418"/>
      <c r="T384" s="418"/>
      <c r="U384" s="418"/>
      <c r="V384" s="418"/>
      <c r="W384" s="418"/>
      <c r="X384" s="418"/>
      <c r="Y384" s="418"/>
      <c r="Z384" s="418"/>
    </row>
    <row r="385" spans="1:26">
      <c r="A385" s="423" t="str">
        <f t="shared" si="27"/>
        <v>Ейч Ар Кепитъл АД</v>
      </c>
      <c r="B385" s="423" t="str">
        <f t="shared" si="28"/>
        <v>204654533</v>
      </c>
      <c r="C385" s="424" t="str">
        <f t="shared" si="29"/>
        <v>31.12.2025</v>
      </c>
      <c r="D385" s="418" t="s">
        <v>527</v>
      </c>
      <c r="E385" s="418">
        <v>8</v>
      </c>
      <c r="F385" s="426" t="s">
        <v>526</v>
      </c>
      <c r="G385" s="418"/>
      <c r="H385" s="425">
        <f>'4-Отчет за собствения капитал'!J26</f>
        <v>0</v>
      </c>
      <c r="I385" s="418"/>
      <c r="J385" s="418"/>
      <c r="K385" s="418"/>
      <c r="L385" s="418"/>
      <c r="M385" s="418"/>
      <c r="N385" s="418"/>
      <c r="O385" s="418"/>
      <c r="P385" s="418"/>
      <c r="Q385" s="418"/>
      <c r="R385" s="418"/>
      <c r="S385" s="418"/>
      <c r="T385" s="418"/>
      <c r="U385" s="418"/>
      <c r="V385" s="418"/>
      <c r="W385" s="418"/>
      <c r="X385" s="418"/>
      <c r="Y385" s="418"/>
      <c r="Z385" s="418"/>
    </row>
    <row r="386" spans="1:26">
      <c r="A386" s="423" t="str">
        <f t="shared" si="27"/>
        <v>Ейч Ар Кепитъл АД</v>
      </c>
      <c r="B386" s="423" t="str">
        <f t="shared" si="28"/>
        <v>204654533</v>
      </c>
      <c r="C386" s="424" t="str">
        <f t="shared" si="29"/>
        <v>31.12.2025</v>
      </c>
      <c r="D386" s="418" t="s">
        <v>528</v>
      </c>
      <c r="E386" s="418">
        <v>8</v>
      </c>
      <c r="F386" s="426" t="s">
        <v>522</v>
      </c>
      <c r="G386" s="418"/>
      <c r="H386" s="425">
        <f>'4-Отчет за собствения капитал'!J27</f>
        <v>0</v>
      </c>
      <c r="I386" s="418"/>
      <c r="J386" s="418"/>
      <c r="K386" s="418"/>
      <c r="L386" s="418"/>
      <c r="M386" s="418"/>
      <c r="N386" s="418"/>
      <c r="O386" s="418"/>
      <c r="P386" s="418"/>
      <c r="Q386" s="418"/>
      <c r="R386" s="418"/>
      <c r="S386" s="418"/>
      <c r="T386" s="418"/>
      <c r="U386" s="418"/>
      <c r="V386" s="418"/>
      <c r="W386" s="418"/>
      <c r="X386" s="418"/>
      <c r="Y386" s="418"/>
      <c r="Z386" s="418"/>
    </row>
    <row r="387" spans="1:26">
      <c r="A387" s="423" t="str">
        <f t="shared" si="27"/>
        <v>Ейч Ар Кепитъл АД</v>
      </c>
      <c r="B387" s="423" t="str">
        <f t="shared" si="28"/>
        <v>204654533</v>
      </c>
      <c r="C387" s="424" t="str">
        <f t="shared" si="29"/>
        <v>31.12.2025</v>
      </c>
      <c r="D387" s="418" t="s">
        <v>529</v>
      </c>
      <c r="E387" s="418">
        <v>8</v>
      </c>
      <c r="F387" s="426" t="s">
        <v>524</v>
      </c>
      <c r="G387" s="418"/>
      <c r="H387" s="425">
        <f>'4-Отчет за собствения капитал'!J28</f>
        <v>0</v>
      </c>
      <c r="I387" s="418"/>
      <c r="J387" s="418"/>
      <c r="K387" s="418"/>
      <c r="L387" s="418"/>
      <c r="M387" s="418"/>
      <c r="N387" s="418"/>
      <c r="O387" s="418"/>
      <c r="P387" s="418"/>
      <c r="Q387" s="418"/>
      <c r="R387" s="418"/>
      <c r="S387" s="418"/>
      <c r="T387" s="418"/>
      <c r="U387" s="418"/>
      <c r="V387" s="418"/>
      <c r="W387" s="418"/>
      <c r="X387" s="418"/>
      <c r="Y387" s="418"/>
      <c r="Z387" s="418"/>
    </row>
    <row r="388" spans="1:26">
      <c r="A388" s="423" t="str">
        <f t="shared" si="27"/>
        <v>Ейч Ар Кепитъл АД</v>
      </c>
      <c r="B388" s="423" t="str">
        <f t="shared" si="28"/>
        <v>204654533</v>
      </c>
      <c r="C388" s="424" t="str">
        <f t="shared" si="29"/>
        <v>31.12.2025</v>
      </c>
      <c r="D388" s="418" t="s">
        <v>531</v>
      </c>
      <c r="E388" s="418">
        <v>8</v>
      </c>
      <c r="F388" s="426" t="s">
        <v>530</v>
      </c>
      <c r="G388" s="418"/>
      <c r="H388" s="425">
        <f>'4-Отчет за собствения капитал'!J29</f>
        <v>0</v>
      </c>
      <c r="I388" s="418"/>
      <c r="J388" s="418"/>
      <c r="K388" s="418"/>
      <c r="L388" s="418"/>
      <c r="M388" s="418"/>
      <c r="N388" s="418"/>
      <c r="O388" s="418"/>
      <c r="P388" s="418"/>
      <c r="Q388" s="418"/>
      <c r="R388" s="418"/>
      <c r="S388" s="418"/>
      <c r="T388" s="418"/>
      <c r="U388" s="418"/>
      <c r="V388" s="418"/>
      <c r="W388" s="418"/>
      <c r="X388" s="418"/>
      <c r="Y388" s="418"/>
      <c r="Z388" s="418"/>
    </row>
    <row r="389" spans="1:26">
      <c r="A389" s="423" t="str">
        <f t="shared" si="27"/>
        <v>Ейч Ар Кепитъл АД</v>
      </c>
      <c r="B389" s="423" t="str">
        <f t="shared" si="28"/>
        <v>204654533</v>
      </c>
      <c r="C389" s="424" t="str">
        <f t="shared" si="29"/>
        <v>31.12.2025</v>
      </c>
      <c r="D389" s="418" t="s">
        <v>533</v>
      </c>
      <c r="E389" s="418">
        <v>8</v>
      </c>
      <c r="F389" s="426" t="s">
        <v>532</v>
      </c>
      <c r="G389" s="418"/>
      <c r="H389" s="425">
        <f>'4-Отчет за собствения капитал'!J30</f>
        <v>0</v>
      </c>
      <c r="I389" s="418"/>
      <c r="J389" s="418"/>
      <c r="K389" s="418"/>
      <c r="L389" s="418"/>
      <c r="M389" s="418"/>
      <c r="N389" s="418"/>
      <c r="O389" s="418"/>
      <c r="P389" s="418"/>
      <c r="Q389" s="418"/>
      <c r="R389" s="418"/>
      <c r="S389" s="418"/>
      <c r="T389" s="418"/>
      <c r="U389" s="418"/>
      <c r="V389" s="418"/>
      <c r="W389" s="418"/>
      <c r="X389" s="418"/>
      <c r="Y389" s="418"/>
      <c r="Z389" s="418"/>
    </row>
    <row r="390" spans="1:26">
      <c r="A390" s="423" t="str">
        <f t="shared" si="27"/>
        <v>Ейч Ар Кепитъл АД</v>
      </c>
      <c r="B390" s="423" t="str">
        <f t="shared" si="28"/>
        <v>204654533</v>
      </c>
      <c r="C390" s="424" t="str">
        <f t="shared" si="29"/>
        <v>31.12.2025</v>
      </c>
      <c r="D390" s="418" t="s">
        <v>535</v>
      </c>
      <c r="E390" s="418">
        <v>8</v>
      </c>
      <c r="F390" s="426" t="s">
        <v>534</v>
      </c>
      <c r="G390" s="418"/>
      <c r="H390" s="425">
        <f>'4-Отчет за собствения капитал'!J31</f>
        <v>0</v>
      </c>
      <c r="I390" s="418"/>
      <c r="J390" s="418"/>
      <c r="K390" s="418"/>
      <c r="L390" s="418"/>
      <c r="M390" s="418"/>
      <c r="N390" s="418"/>
      <c r="O390" s="418"/>
      <c r="P390" s="418"/>
      <c r="Q390" s="418"/>
      <c r="R390" s="418"/>
      <c r="S390" s="418"/>
      <c r="T390" s="418"/>
      <c r="U390" s="418"/>
      <c r="V390" s="418"/>
      <c r="W390" s="418"/>
      <c r="X390" s="418"/>
      <c r="Y390" s="418"/>
      <c r="Z390" s="418"/>
    </row>
    <row r="391" spans="1:26">
      <c r="A391" s="423" t="str">
        <f t="shared" si="27"/>
        <v>Ейч Ар Кепитъл АД</v>
      </c>
      <c r="B391" s="423" t="str">
        <f t="shared" si="28"/>
        <v>204654533</v>
      </c>
      <c r="C391" s="424" t="str">
        <f t="shared" si="29"/>
        <v>31.12.2025</v>
      </c>
      <c r="D391" s="418" t="s">
        <v>537</v>
      </c>
      <c r="E391" s="418">
        <v>8</v>
      </c>
      <c r="F391" s="426" t="s">
        <v>536</v>
      </c>
      <c r="G391" s="418"/>
      <c r="H391" s="425">
        <f>'4-Отчет за собствения капитал'!J32</f>
        <v>0</v>
      </c>
      <c r="I391" s="418"/>
      <c r="J391" s="418"/>
      <c r="K391" s="418"/>
      <c r="L391" s="418"/>
      <c r="M391" s="418"/>
      <c r="N391" s="418"/>
      <c r="O391" s="418"/>
      <c r="P391" s="418"/>
      <c r="Q391" s="418"/>
      <c r="R391" s="418"/>
      <c r="S391" s="418"/>
      <c r="T391" s="418"/>
      <c r="U391" s="418"/>
      <c r="V391" s="418"/>
      <c r="W391" s="418"/>
      <c r="X391" s="418"/>
      <c r="Y391" s="418"/>
      <c r="Z391" s="418"/>
    </row>
    <row r="392" spans="1:26">
      <c r="A392" s="423" t="str">
        <f t="shared" si="27"/>
        <v>Ейч Ар Кепитъл АД</v>
      </c>
      <c r="B392" s="423" t="str">
        <f t="shared" si="28"/>
        <v>204654533</v>
      </c>
      <c r="C392" s="424" t="str">
        <f t="shared" si="29"/>
        <v>31.12.2025</v>
      </c>
      <c r="D392" s="418" t="s">
        <v>539</v>
      </c>
      <c r="E392" s="418">
        <v>8</v>
      </c>
      <c r="F392" s="426" t="s">
        <v>538</v>
      </c>
      <c r="G392" s="418"/>
      <c r="H392" s="425">
        <f>'4-Отчет за собствения капитал'!J33</f>
        <v>0</v>
      </c>
      <c r="I392" s="418"/>
      <c r="J392" s="418"/>
      <c r="K392" s="418"/>
      <c r="L392" s="418"/>
      <c r="M392" s="418"/>
      <c r="N392" s="418"/>
      <c r="O392" s="418"/>
      <c r="P392" s="418"/>
      <c r="Q392" s="418"/>
      <c r="R392" s="418"/>
      <c r="S392" s="418"/>
      <c r="T392" s="418"/>
      <c r="U392" s="418"/>
      <c r="V392" s="418"/>
      <c r="W392" s="418"/>
      <c r="X392" s="418"/>
      <c r="Y392" s="418"/>
      <c r="Z392" s="418"/>
    </row>
    <row r="393" spans="1:26">
      <c r="A393" s="423" t="str">
        <f t="shared" si="27"/>
        <v>Ейч Ар Кепитъл АД</v>
      </c>
      <c r="B393" s="423" t="str">
        <f t="shared" si="28"/>
        <v>204654533</v>
      </c>
      <c r="C393" s="424" t="str">
        <f t="shared" si="29"/>
        <v>31.12.2025</v>
      </c>
      <c r="D393" s="418" t="s">
        <v>541</v>
      </c>
      <c r="E393" s="418">
        <v>8</v>
      </c>
      <c r="F393" s="426" t="s">
        <v>540</v>
      </c>
      <c r="G393" s="418"/>
      <c r="H393" s="425">
        <f>'4-Отчет за собствения капитал'!J34</f>
        <v>0</v>
      </c>
      <c r="I393" s="418"/>
      <c r="J393" s="418"/>
      <c r="K393" s="418"/>
      <c r="L393" s="418"/>
      <c r="M393" s="418"/>
      <c r="N393" s="418"/>
      <c r="O393" s="418"/>
      <c r="P393" s="418"/>
      <c r="Q393" s="418"/>
      <c r="R393" s="418"/>
      <c r="S393" s="418"/>
      <c r="T393" s="418"/>
      <c r="U393" s="418"/>
      <c r="V393" s="418"/>
      <c r="W393" s="418"/>
      <c r="X393" s="418"/>
      <c r="Y393" s="418"/>
      <c r="Z393" s="418"/>
    </row>
    <row r="394" spans="1:26">
      <c r="A394" s="423" t="str">
        <f t="shared" si="27"/>
        <v>Ейч Ар Кепитъл АД</v>
      </c>
      <c r="B394" s="423" t="str">
        <f t="shared" si="28"/>
        <v>204654533</v>
      </c>
      <c r="C394" s="424" t="str">
        <f t="shared" si="29"/>
        <v>31.12.2025</v>
      </c>
      <c r="D394" s="418" t="s">
        <v>501</v>
      </c>
      <c r="E394" s="418">
        <v>9</v>
      </c>
      <c r="F394" s="426" t="s">
        <v>500</v>
      </c>
      <c r="G394" s="418"/>
      <c r="H394" s="425">
        <f>'4-Отчет за собствения капитал'!K13</f>
        <v>0</v>
      </c>
      <c r="I394" s="418"/>
      <c r="J394" s="418"/>
      <c r="K394" s="418"/>
      <c r="L394" s="418"/>
      <c r="M394" s="418"/>
      <c r="N394" s="418"/>
      <c r="O394" s="418"/>
      <c r="P394" s="418"/>
      <c r="Q394" s="418"/>
      <c r="R394" s="418"/>
      <c r="S394" s="418"/>
      <c r="T394" s="418"/>
      <c r="U394" s="418"/>
      <c r="V394" s="418"/>
      <c r="W394" s="418"/>
      <c r="X394" s="418"/>
      <c r="Y394" s="418"/>
      <c r="Z394" s="418"/>
    </row>
    <row r="395" spans="1:26">
      <c r="A395" s="423" t="str">
        <f t="shared" si="27"/>
        <v>Ейч Ар Кепитъл АД</v>
      </c>
      <c r="B395" s="423" t="str">
        <f t="shared" si="28"/>
        <v>204654533</v>
      </c>
      <c r="C395" s="424" t="str">
        <f t="shared" si="29"/>
        <v>31.12.2025</v>
      </c>
      <c r="D395" s="418" t="s">
        <v>503</v>
      </c>
      <c r="E395" s="418">
        <v>9</v>
      </c>
      <c r="F395" s="426" t="s">
        <v>502</v>
      </c>
      <c r="G395" s="418"/>
      <c r="H395" s="425">
        <f>'4-Отчет за собствения капитал'!K14</f>
        <v>0</v>
      </c>
      <c r="I395" s="418"/>
      <c r="J395" s="418"/>
      <c r="K395" s="418"/>
      <c r="L395" s="418"/>
      <c r="M395" s="418"/>
      <c r="N395" s="418"/>
      <c r="O395" s="418"/>
      <c r="P395" s="418"/>
      <c r="Q395" s="418"/>
      <c r="R395" s="418"/>
      <c r="S395" s="418"/>
      <c r="T395" s="418"/>
      <c r="U395" s="418"/>
      <c r="V395" s="418"/>
      <c r="W395" s="418"/>
      <c r="X395" s="418"/>
      <c r="Y395" s="418"/>
      <c r="Z395" s="418"/>
    </row>
    <row r="396" spans="1:26">
      <c r="A396" s="423" t="str">
        <f t="shared" si="27"/>
        <v>Ейч Ар Кепитъл АД</v>
      </c>
      <c r="B396" s="423" t="str">
        <f t="shared" si="28"/>
        <v>204654533</v>
      </c>
      <c r="C396" s="424" t="str">
        <f t="shared" si="29"/>
        <v>31.12.2025</v>
      </c>
      <c r="D396" s="418" t="s">
        <v>505</v>
      </c>
      <c r="E396" s="418">
        <v>9</v>
      </c>
      <c r="F396" s="426" t="s">
        <v>504</v>
      </c>
      <c r="G396" s="418"/>
      <c r="H396" s="425">
        <f>'4-Отчет за собствения капитал'!K15</f>
        <v>0</v>
      </c>
      <c r="I396" s="418"/>
      <c r="J396" s="418"/>
      <c r="K396" s="418"/>
      <c r="L396" s="418"/>
      <c r="M396" s="418"/>
      <c r="N396" s="418"/>
      <c r="O396" s="418"/>
      <c r="P396" s="418"/>
      <c r="Q396" s="418"/>
      <c r="R396" s="418"/>
      <c r="S396" s="418"/>
      <c r="T396" s="418"/>
      <c r="U396" s="418"/>
      <c r="V396" s="418"/>
      <c r="W396" s="418"/>
      <c r="X396" s="418"/>
      <c r="Y396" s="418"/>
      <c r="Z396" s="418"/>
    </row>
    <row r="397" spans="1:26">
      <c r="A397" s="423" t="str">
        <f t="shared" si="27"/>
        <v>Ейч Ар Кепитъл АД</v>
      </c>
      <c r="B397" s="423" t="str">
        <f t="shared" si="28"/>
        <v>204654533</v>
      </c>
      <c r="C397" s="424" t="str">
        <f t="shared" si="29"/>
        <v>31.12.2025</v>
      </c>
      <c r="D397" s="418" t="s">
        <v>507</v>
      </c>
      <c r="E397" s="418">
        <v>9</v>
      </c>
      <c r="F397" s="426" t="s">
        <v>506</v>
      </c>
      <c r="G397" s="418"/>
      <c r="H397" s="425">
        <f>'4-Отчет за собствения капитал'!K16</f>
        <v>0</v>
      </c>
      <c r="I397" s="418"/>
      <c r="J397" s="418"/>
      <c r="K397" s="418"/>
      <c r="L397" s="418"/>
      <c r="M397" s="418"/>
      <c r="N397" s="418"/>
      <c r="O397" s="418"/>
      <c r="P397" s="418"/>
      <c r="Q397" s="418"/>
      <c r="R397" s="418"/>
      <c r="S397" s="418"/>
      <c r="T397" s="418"/>
      <c r="U397" s="418"/>
      <c r="V397" s="418"/>
      <c r="W397" s="418"/>
      <c r="X397" s="418"/>
      <c r="Y397" s="418"/>
      <c r="Z397" s="418"/>
    </row>
    <row r="398" spans="1:26">
      <c r="A398" s="423" t="str">
        <f t="shared" si="27"/>
        <v>Ейч Ар Кепитъл АД</v>
      </c>
      <c r="B398" s="423" t="str">
        <f t="shared" si="28"/>
        <v>204654533</v>
      </c>
      <c r="C398" s="424" t="str">
        <f t="shared" si="29"/>
        <v>31.12.2025</v>
      </c>
      <c r="D398" s="418" t="s">
        <v>509</v>
      </c>
      <c r="E398" s="418">
        <v>9</v>
      </c>
      <c r="F398" s="426" t="s">
        <v>508</v>
      </c>
      <c r="G398" s="418"/>
      <c r="H398" s="425">
        <f>'4-Отчет за собствения капитал'!K17</f>
        <v>0</v>
      </c>
      <c r="I398" s="418"/>
      <c r="J398" s="418"/>
      <c r="K398" s="418"/>
      <c r="L398" s="418"/>
      <c r="M398" s="418"/>
      <c r="N398" s="418"/>
      <c r="O398" s="418"/>
      <c r="P398" s="418"/>
      <c r="Q398" s="418"/>
      <c r="R398" s="418"/>
      <c r="S398" s="418"/>
      <c r="T398" s="418"/>
      <c r="U398" s="418"/>
      <c r="V398" s="418"/>
      <c r="W398" s="418"/>
      <c r="X398" s="418"/>
      <c r="Y398" s="418"/>
      <c r="Z398" s="418"/>
    </row>
    <row r="399" spans="1:26">
      <c r="A399" s="423" t="str">
        <f t="shared" si="27"/>
        <v>Ейч Ар Кепитъл АД</v>
      </c>
      <c r="B399" s="423" t="str">
        <f t="shared" si="28"/>
        <v>204654533</v>
      </c>
      <c r="C399" s="424" t="str">
        <f t="shared" si="29"/>
        <v>31.12.2025</v>
      </c>
      <c r="D399" s="418" t="s">
        <v>511</v>
      </c>
      <c r="E399" s="418">
        <v>9</v>
      </c>
      <c r="F399" s="426" t="s">
        <v>510</v>
      </c>
      <c r="G399" s="418"/>
      <c r="H399" s="425">
        <f>'4-Отчет за собствения капитал'!K18</f>
        <v>0</v>
      </c>
      <c r="I399" s="418"/>
      <c r="J399" s="418"/>
      <c r="K399" s="418"/>
      <c r="L399" s="418"/>
      <c r="M399" s="418"/>
      <c r="N399" s="418"/>
      <c r="O399" s="418"/>
      <c r="P399" s="418"/>
      <c r="Q399" s="418"/>
      <c r="R399" s="418"/>
      <c r="S399" s="418"/>
      <c r="T399" s="418"/>
      <c r="U399" s="418"/>
      <c r="V399" s="418"/>
      <c r="W399" s="418"/>
      <c r="X399" s="418"/>
      <c r="Y399" s="418"/>
      <c r="Z399" s="418"/>
    </row>
    <row r="400" spans="1:26">
      <c r="A400" s="423" t="str">
        <f t="shared" si="27"/>
        <v>Ейч Ар Кепитъл АД</v>
      </c>
      <c r="B400" s="423" t="str">
        <f t="shared" si="28"/>
        <v>204654533</v>
      </c>
      <c r="C400" s="424" t="str">
        <f t="shared" si="29"/>
        <v>31.12.2025</v>
      </c>
      <c r="D400" s="418" t="s">
        <v>513</v>
      </c>
      <c r="E400" s="418">
        <v>9</v>
      </c>
      <c r="F400" s="426" t="s">
        <v>512</v>
      </c>
      <c r="G400" s="418"/>
      <c r="H400" s="425">
        <f>'4-Отчет за собствения капитал'!K19</f>
        <v>0</v>
      </c>
      <c r="I400" s="418"/>
      <c r="J400" s="418"/>
      <c r="K400" s="418"/>
      <c r="L400" s="418"/>
      <c r="M400" s="418"/>
      <c r="N400" s="418"/>
      <c r="O400" s="418"/>
      <c r="P400" s="418"/>
      <c r="Q400" s="418"/>
      <c r="R400" s="418"/>
      <c r="S400" s="418"/>
      <c r="T400" s="418"/>
      <c r="U400" s="418"/>
      <c r="V400" s="418"/>
      <c r="W400" s="418"/>
      <c r="X400" s="418"/>
      <c r="Y400" s="418"/>
      <c r="Z400" s="418"/>
    </row>
    <row r="401" spans="1:26">
      <c r="A401" s="423" t="str">
        <f t="shared" si="27"/>
        <v>Ейч Ар Кепитъл АД</v>
      </c>
      <c r="B401" s="423" t="str">
        <f t="shared" si="28"/>
        <v>204654533</v>
      </c>
      <c r="C401" s="424" t="str">
        <f t="shared" si="29"/>
        <v>31.12.2025</v>
      </c>
      <c r="D401" s="418" t="s">
        <v>515</v>
      </c>
      <c r="E401" s="418">
        <v>9</v>
      </c>
      <c r="F401" s="426" t="s">
        <v>514</v>
      </c>
      <c r="G401" s="418"/>
      <c r="H401" s="425">
        <f>'4-Отчет за собствения капитал'!K20</f>
        <v>0</v>
      </c>
      <c r="I401" s="418"/>
      <c r="J401" s="418"/>
      <c r="K401" s="418"/>
      <c r="L401" s="418"/>
      <c r="M401" s="418"/>
      <c r="N401" s="418"/>
      <c r="O401" s="418"/>
      <c r="P401" s="418"/>
      <c r="Q401" s="418"/>
      <c r="R401" s="418"/>
      <c r="S401" s="418"/>
      <c r="T401" s="418"/>
      <c r="U401" s="418"/>
      <c r="V401" s="418"/>
      <c r="W401" s="418"/>
      <c r="X401" s="418"/>
      <c r="Y401" s="418"/>
      <c r="Z401" s="418"/>
    </row>
    <row r="402" spans="1:26">
      <c r="A402" s="423" t="str">
        <f t="shared" si="27"/>
        <v>Ейч Ар Кепитъл АД</v>
      </c>
      <c r="B402" s="423" t="str">
        <f t="shared" si="28"/>
        <v>204654533</v>
      </c>
      <c r="C402" s="424" t="str">
        <f t="shared" si="29"/>
        <v>31.12.2025</v>
      </c>
      <c r="D402" s="418" t="s">
        <v>517</v>
      </c>
      <c r="E402" s="418">
        <v>9</v>
      </c>
      <c r="F402" s="426" t="s">
        <v>516</v>
      </c>
      <c r="G402" s="418"/>
      <c r="H402" s="425">
        <f>'4-Отчет за собствения капитал'!K21</f>
        <v>0</v>
      </c>
      <c r="I402" s="418"/>
      <c r="J402" s="418"/>
      <c r="K402" s="418"/>
      <c r="L402" s="418"/>
      <c r="M402" s="418"/>
      <c r="N402" s="418"/>
      <c r="O402" s="418"/>
      <c r="P402" s="418"/>
      <c r="Q402" s="418"/>
      <c r="R402" s="418"/>
      <c r="S402" s="418"/>
      <c r="T402" s="418"/>
      <c r="U402" s="418"/>
      <c r="V402" s="418"/>
      <c r="W402" s="418"/>
      <c r="X402" s="418"/>
      <c r="Y402" s="418"/>
      <c r="Z402" s="418"/>
    </row>
    <row r="403" spans="1:26">
      <c r="A403" s="423" t="str">
        <f t="shared" si="27"/>
        <v>Ейч Ар Кепитъл АД</v>
      </c>
      <c r="B403" s="423" t="str">
        <f t="shared" si="28"/>
        <v>204654533</v>
      </c>
      <c r="C403" s="424" t="str">
        <f t="shared" si="29"/>
        <v>31.12.2025</v>
      </c>
      <c r="D403" s="418" t="s">
        <v>519</v>
      </c>
      <c r="E403" s="418">
        <v>9</v>
      </c>
      <c r="F403" s="426" t="s">
        <v>518</v>
      </c>
      <c r="G403" s="418"/>
      <c r="H403" s="425">
        <f>'4-Отчет за собствения капитал'!K22</f>
        <v>0</v>
      </c>
      <c r="I403" s="418"/>
      <c r="J403" s="418"/>
      <c r="K403" s="418"/>
      <c r="L403" s="418"/>
      <c r="M403" s="418"/>
      <c r="N403" s="418"/>
      <c r="O403" s="418"/>
      <c r="P403" s="418"/>
      <c r="Q403" s="418"/>
      <c r="R403" s="418"/>
      <c r="S403" s="418"/>
      <c r="T403" s="418"/>
      <c r="U403" s="418"/>
      <c r="V403" s="418"/>
      <c r="W403" s="418"/>
      <c r="X403" s="418"/>
      <c r="Y403" s="418"/>
      <c r="Z403" s="418"/>
    </row>
    <row r="404" spans="1:26">
      <c r="A404" s="423" t="str">
        <f t="shared" si="27"/>
        <v>Ейч Ар Кепитъл АД</v>
      </c>
      <c r="B404" s="423" t="str">
        <f t="shared" si="28"/>
        <v>204654533</v>
      </c>
      <c r="C404" s="424" t="str">
        <f t="shared" si="29"/>
        <v>31.12.2025</v>
      </c>
      <c r="D404" s="418" t="s">
        <v>521</v>
      </c>
      <c r="E404" s="418">
        <v>9</v>
      </c>
      <c r="F404" s="426" t="s">
        <v>520</v>
      </c>
      <c r="G404" s="418"/>
      <c r="H404" s="425">
        <f>'4-Отчет за собствения капитал'!K23</f>
        <v>0</v>
      </c>
      <c r="I404" s="418"/>
      <c r="J404" s="418"/>
      <c r="K404" s="418"/>
      <c r="L404" s="418"/>
      <c r="M404" s="418"/>
      <c r="N404" s="418"/>
      <c r="O404" s="418"/>
      <c r="P404" s="418"/>
      <c r="Q404" s="418"/>
      <c r="R404" s="418"/>
      <c r="S404" s="418"/>
      <c r="T404" s="418"/>
      <c r="U404" s="418"/>
      <c r="V404" s="418"/>
      <c r="W404" s="418"/>
      <c r="X404" s="418"/>
      <c r="Y404" s="418"/>
      <c r="Z404" s="418"/>
    </row>
    <row r="405" spans="1:26">
      <c r="A405" s="423" t="str">
        <f t="shared" si="27"/>
        <v>Ейч Ар Кепитъл АД</v>
      </c>
      <c r="B405" s="423" t="str">
        <f t="shared" si="28"/>
        <v>204654533</v>
      </c>
      <c r="C405" s="424" t="str">
        <f t="shared" si="29"/>
        <v>31.12.2025</v>
      </c>
      <c r="D405" s="418" t="s">
        <v>523</v>
      </c>
      <c r="E405" s="418">
        <v>9</v>
      </c>
      <c r="F405" s="426" t="s">
        <v>522</v>
      </c>
      <c r="G405" s="418"/>
      <c r="H405" s="425">
        <f>'4-Отчет за собствения капитал'!K24</f>
        <v>0</v>
      </c>
      <c r="I405" s="418"/>
      <c r="J405" s="418"/>
      <c r="K405" s="418"/>
      <c r="L405" s="418"/>
      <c r="M405" s="418"/>
      <c r="N405" s="418"/>
      <c r="O405" s="418"/>
      <c r="P405" s="418"/>
      <c r="Q405" s="418"/>
      <c r="R405" s="418"/>
      <c r="S405" s="418"/>
      <c r="T405" s="418"/>
      <c r="U405" s="418"/>
      <c r="V405" s="418"/>
      <c r="W405" s="418"/>
      <c r="X405" s="418"/>
      <c r="Y405" s="418"/>
      <c r="Z405" s="418"/>
    </row>
    <row r="406" spans="1:26">
      <c r="A406" s="423" t="str">
        <f t="shared" si="27"/>
        <v>Ейч Ар Кепитъл АД</v>
      </c>
      <c r="B406" s="423" t="str">
        <f t="shared" si="28"/>
        <v>204654533</v>
      </c>
      <c r="C406" s="424" t="str">
        <f t="shared" si="29"/>
        <v>31.12.2025</v>
      </c>
      <c r="D406" s="418" t="s">
        <v>525</v>
      </c>
      <c r="E406" s="418">
        <v>9</v>
      </c>
      <c r="F406" s="426" t="s">
        <v>524</v>
      </c>
      <c r="G406" s="418"/>
      <c r="H406" s="425">
        <f>'4-Отчет за собствения капитал'!K25</f>
        <v>0</v>
      </c>
      <c r="I406" s="418"/>
      <c r="J406" s="418"/>
      <c r="K406" s="418"/>
      <c r="L406" s="418"/>
      <c r="M406" s="418"/>
      <c r="N406" s="418"/>
      <c r="O406" s="418"/>
      <c r="P406" s="418"/>
      <c r="Q406" s="418"/>
      <c r="R406" s="418"/>
      <c r="S406" s="418"/>
      <c r="T406" s="418"/>
      <c r="U406" s="418"/>
      <c r="V406" s="418"/>
      <c r="W406" s="418"/>
      <c r="X406" s="418"/>
      <c r="Y406" s="418"/>
      <c r="Z406" s="418"/>
    </row>
    <row r="407" spans="1:26">
      <c r="A407" s="423" t="str">
        <f t="shared" si="27"/>
        <v>Ейч Ар Кепитъл АД</v>
      </c>
      <c r="B407" s="423" t="str">
        <f t="shared" si="28"/>
        <v>204654533</v>
      </c>
      <c r="C407" s="424" t="str">
        <f t="shared" si="29"/>
        <v>31.12.2025</v>
      </c>
      <c r="D407" s="418" t="s">
        <v>527</v>
      </c>
      <c r="E407" s="418">
        <v>9</v>
      </c>
      <c r="F407" s="426" t="s">
        <v>526</v>
      </c>
      <c r="G407" s="418"/>
      <c r="H407" s="425">
        <f>'4-Отчет за собствения капитал'!K26</f>
        <v>0</v>
      </c>
      <c r="I407" s="418"/>
      <c r="J407" s="418"/>
      <c r="K407" s="418"/>
      <c r="L407" s="418"/>
      <c r="M407" s="418"/>
      <c r="N407" s="418"/>
      <c r="O407" s="418"/>
      <c r="P407" s="418"/>
      <c r="Q407" s="418"/>
      <c r="R407" s="418"/>
      <c r="S407" s="418"/>
      <c r="T407" s="418"/>
      <c r="U407" s="418"/>
      <c r="V407" s="418"/>
      <c r="W407" s="418"/>
      <c r="X407" s="418"/>
      <c r="Y407" s="418"/>
      <c r="Z407" s="418"/>
    </row>
    <row r="408" spans="1:26">
      <c r="A408" s="423" t="str">
        <f t="shared" si="27"/>
        <v>Ейч Ар Кепитъл АД</v>
      </c>
      <c r="B408" s="423" t="str">
        <f t="shared" si="28"/>
        <v>204654533</v>
      </c>
      <c r="C408" s="424" t="str">
        <f t="shared" si="29"/>
        <v>31.12.2025</v>
      </c>
      <c r="D408" s="418" t="s">
        <v>528</v>
      </c>
      <c r="E408" s="418">
        <v>9</v>
      </c>
      <c r="F408" s="426" t="s">
        <v>522</v>
      </c>
      <c r="G408" s="418"/>
      <c r="H408" s="425">
        <f>'4-Отчет за собствения капитал'!K27</f>
        <v>0</v>
      </c>
      <c r="I408" s="418"/>
      <c r="J408" s="418"/>
      <c r="K408" s="418"/>
      <c r="L408" s="418"/>
      <c r="M408" s="418"/>
      <c r="N408" s="418"/>
      <c r="O408" s="418"/>
      <c r="P408" s="418"/>
      <c r="Q408" s="418"/>
      <c r="R408" s="418"/>
      <c r="S408" s="418"/>
      <c r="T408" s="418"/>
      <c r="U408" s="418"/>
      <c r="V408" s="418"/>
      <c r="W408" s="418"/>
      <c r="X408" s="418"/>
      <c r="Y408" s="418"/>
      <c r="Z408" s="418"/>
    </row>
    <row r="409" spans="1:26">
      <c r="A409" s="423" t="str">
        <f t="shared" si="27"/>
        <v>Ейч Ар Кепитъл АД</v>
      </c>
      <c r="B409" s="423" t="str">
        <f t="shared" si="28"/>
        <v>204654533</v>
      </c>
      <c r="C409" s="424" t="str">
        <f t="shared" si="29"/>
        <v>31.12.2025</v>
      </c>
      <c r="D409" s="418" t="s">
        <v>529</v>
      </c>
      <c r="E409" s="418">
        <v>9</v>
      </c>
      <c r="F409" s="426" t="s">
        <v>524</v>
      </c>
      <c r="G409" s="418"/>
      <c r="H409" s="425">
        <f>'4-Отчет за собствения капитал'!K28</f>
        <v>0</v>
      </c>
      <c r="I409" s="418"/>
      <c r="J409" s="418"/>
      <c r="K409" s="418"/>
      <c r="L409" s="418"/>
      <c r="M409" s="418"/>
      <c r="N409" s="418"/>
      <c r="O409" s="418"/>
      <c r="P409" s="418"/>
      <c r="Q409" s="418"/>
      <c r="R409" s="418"/>
      <c r="S409" s="418"/>
      <c r="T409" s="418"/>
      <c r="U409" s="418"/>
      <c r="V409" s="418"/>
      <c r="W409" s="418"/>
      <c r="X409" s="418"/>
      <c r="Y409" s="418"/>
      <c r="Z409" s="418"/>
    </row>
    <row r="410" spans="1:26">
      <c r="A410" s="423" t="str">
        <f t="shared" ref="A410:A459" si="30">pdeName</f>
        <v>Ейч Ар Кепитъл АД</v>
      </c>
      <c r="B410" s="423" t="str">
        <f t="shared" ref="B410:B459" si="31">pdeBulstat</f>
        <v>204654533</v>
      </c>
      <c r="C410" s="424" t="str">
        <f t="shared" ref="C410:C459" si="32">endDate</f>
        <v>31.12.2025</v>
      </c>
      <c r="D410" s="418" t="s">
        <v>531</v>
      </c>
      <c r="E410" s="418">
        <v>9</v>
      </c>
      <c r="F410" s="426" t="s">
        <v>530</v>
      </c>
      <c r="G410" s="418"/>
      <c r="H410" s="425">
        <f>'4-Отчет за собствения капитал'!K29</f>
        <v>0</v>
      </c>
      <c r="I410" s="418"/>
      <c r="J410" s="418"/>
      <c r="K410" s="418"/>
      <c r="L410" s="418"/>
      <c r="M410" s="418"/>
      <c r="N410" s="418"/>
      <c r="O410" s="418"/>
      <c r="P410" s="418"/>
      <c r="Q410" s="418"/>
      <c r="R410" s="418"/>
      <c r="S410" s="418"/>
      <c r="T410" s="418"/>
      <c r="U410" s="418"/>
      <c r="V410" s="418"/>
      <c r="W410" s="418"/>
      <c r="X410" s="418"/>
      <c r="Y410" s="418"/>
      <c r="Z410" s="418"/>
    </row>
    <row r="411" spans="1:26">
      <c r="A411" s="423" t="str">
        <f t="shared" si="30"/>
        <v>Ейч Ар Кепитъл АД</v>
      </c>
      <c r="B411" s="423" t="str">
        <f t="shared" si="31"/>
        <v>204654533</v>
      </c>
      <c r="C411" s="424" t="str">
        <f t="shared" si="32"/>
        <v>31.12.2025</v>
      </c>
      <c r="D411" s="418" t="s">
        <v>533</v>
      </c>
      <c r="E411" s="418">
        <v>9</v>
      </c>
      <c r="F411" s="426" t="s">
        <v>532</v>
      </c>
      <c r="G411" s="418"/>
      <c r="H411" s="425">
        <f>'4-Отчет за собствения капитал'!K30</f>
        <v>0</v>
      </c>
      <c r="I411" s="418"/>
      <c r="J411" s="418"/>
      <c r="K411" s="418"/>
      <c r="L411" s="418"/>
      <c r="M411" s="418"/>
      <c r="N411" s="418"/>
      <c r="O411" s="418"/>
      <c r="P411" s="418"/>
      <c r="Q411" s="418"/>
      <c r="R411" s="418"/>
      <c r="S411" s="418"/>
      <c r="T411" s="418"/>
      <c r="U411" s="418"/>
      <c r="V411" s="418"/>
      <c r="W411" s="418"/>
      <c r="X411" s="418"/>
      <c r="Y411" s="418"/>
      <c r="Z411" s="418"/>
    </row>
    <row r="412" spans="1:26">
      <c r="A412" s="423" t="str">
        <f t="shared" si="30"/>
        <v>Ейч Ар Кепитъл АД</v>
      </c>
      <c r="B412" s="423" t="str">
        <f t="shared" si="31"/>
        <v>204654533</v>
      </c>
      <c r="C412" s="424" t="str">
        <f t="shared" si="32"/>
        <v>31.12.2025</v>
      </c>
      <c r="D412" s="418" t="s">
        <v>535</v>
      </c>
      <c r="E412" s="418">
        <v>9</v>
      </c>
      <c r="F412" s="426" t="s">
        <v>534</v>
      </c>
      <c r="G412" s="418"/>
      <c r="H412" s="425">
        <f>'4-Отчет за собствения капитал'!K31</f>
        <v>0</v>
      </c>
      <c r="I412" s="418"/>
      <c r="J412" s="418"/>
      <c r="K412" s="418"/>
      <c r="L412" s="418"/>
      <c r="M412" s="418"/>
      <c r="N412" s="418"/>
      <c r="O412" s="418"/>
      <c r="P412" s="418"/>
      <c r="Q412" s="418"/>
      <c r="R412" s="418"/>
      <c r="S412" s="418"/>
      <c r="T412" s="418"/>
      <c r="U412" s="418"/>
      <c r="V412" s="418"/>
      <c r="W412" s="418"/>
      <c r="X412" s="418"/>
      <c r="Y412" s="418"/>
      <c r="Z412" s="418"/>
    </row>
    <row r="413" spans="1:26">
      <c r="A413" s="423" t="str">
        <f t="shared" si="30"/>
        <v>Ейч Ар Кепитъл АД</v>
      </c>
      <c r="B413" s="423" t="str">
        <f t="shared" si="31"/>
        <v>204654533</v>
      </c>
      <c r="C413" s="424" t="str">
        <f t="shared" si="32"/>
        <v>31.12.2025</v>
      </c>
      <c r="D413" s="418" t="s">
        <v>537</v>
      </c>
      <c r="E413" s="418">
        <v>9</v>
      </c>
      <c r="F413" s="426" t="s">
        <v>536</v>
      </c>
      <c r="G413" s="418"/>
      <c r="H413" s="425">
        <f>'4-Отчет за собствения капитал'!K32</f>
        <v>0</v>
      </c>
      <c r="I413" s="418"/>
      <c r="J413" s="418"/>
      <c r="K413" s="418"/>
      <c r="L413" s="418"/>
      <c r="M413" s="418"/>
      <c r="N413" s="418"/>
      <c r="O413" s="418"/>
      <c r="P413" s="418"/>
      <c r="Q413" s="418"/>
      <c r="R413" s="418"/>
      <c r="S413" s="418"/>
      <c r="T413" s="418"/>
      <c r="U413" s="418"/>
      <c r="V413" s="418"/>
      <c r="W413" s="418"/>
      <c r="X413" s="418"/>
      <c r="Y413" s="418"/>
      <c r="Z413" s="418"/>
    </row>
    <row r="414" spans="1:26">
      <c r="A414" s="423" t="str">
        <f t="shared" si="30"/>
        <v>Ейч Ар Кепитъл АД</v>
      </c>
      <c r="B414" s="423" t="str">
        <f t="shared" si="31"/>
        <v>204654533</v>
      </c>
      <c r="C414" s="424" t="str">
        <f t="shared" si="32"/>
        <v>31.12.2025</v>
      </c>
      <c r="D414" s="418" t="s">
        <v>539</v>
      </c>
      <c r="E414" s="418">
        <v>9</v>
      </c>
      <c r="F414" s="426" t="s">
        <v>538</v>
      </c>
      <c r="G414" s="418"/>
      <c r="H414" s="425">
        <f>'4-Отчет за собствения капитал'!K33</f>
        <v>0</v>
      </c>
      <c r="I414" s="418"/>
      <c r="J414" s="418"/>
      <c r="K414" s="418"/>
      <c r="L414" s="418"/>
      <c r="M414" s="418"/>
      <c r="N414" s="418"/>
      <c r="O414" s="418"/>
      <c r="P414" s="418"/>
      <c r="Q414" s="418"/>
      <c r="R414" s="418"/>
      <c r="S414" s="418"/>
      <c r="T414" s="418"/>
      <c r="U414" s="418"/>
      <c r="V414" s="418"/>
      <c r="W414" s="418"/>
      <c r="X414" s="418"/>
      <c r="Y414" s="418"/>
      <c r="Z414" s="418"/>
    </row>
    <row r="415" spans="1:26">
      <c r="A415" s="423" t="str">
        <f t="shared" si="30"/>
        <v>Ейч Ар Кепитъл АД</v>
      </c>
      <c r="B415" s="423" t="str">
        <f t="shared" si="31"/>
        <v>204654533</v>
      </c>
      <c r="C415" s="424" t="str">
        <f t="shared" si="32"/>
        <v>31.12.2025</v>
      </c>
      <c r="D415" s="418" t="s">
        <v>541</v>
      </c>
      <c r="E415" s="418">
        <v>9</v>
      </c>
      <c r="F415" s="426" t="s">
        <v>540</v>
      </c>
      <c r="G415" s="418"/>
      <c r="H415" s="425">
        <f>'4-Отчет за собствения капитал'!K34</f>
        <v>0</v>
      </c>
      <c r="I415" s="418"/>
      <c r="J415" s="418"/>
      <c r="K415" s="418"/>
      <c r="L415" s="418"/>
      <c r="M415" s="418"/>
      <c r="N415" s="418"/>
      <c r="O415" s="418"/>
      <c r="P415" s="418"/>
      <c r="Q415" s="418"/>
      <c r="R415" s="418"/>
      <c r="S415" s="418"/>
      <c r="T415" s="418"/>
      <c r="U415" s="418"/>
      <c r="V415" s="418"/>
      <c r="W415" s="418"/>
      <c r="X415" s="418"/>
      <c r="Y415" s="418"/>
      <c r="Z415" s="418"/>
    </row>
    <row r="416" spans="1:26">
      <c r="A416" s="423" t="str">
        <f t="shared" si="30"/>
        <v>Ейч Ар Кепитъл АД</v>
      </c>
      <c r="B416" s="423" t="str">
        <f t="shared" si="31"/>
        <v>204654533</v>
      </c>
      <c r="C416" s="424" t="str">
        <f t="shared" si="32"/>
        <v>31.12.2025</v>
      </c>
      <c r="D416" s="418" t="s">
        <v>501</v>
      </c>
      <c r="E416" s="418">
        <v>10</v>
      </c>
      <c r="F416" s="426" t="s">
        <v>500</v>
      </c>
      <c r="G416" s="418"/>
      <c r="H416" s="425">
        <f>'4-Отчет за собствения капитал'!L13</f>
        <v>22703</v>
      </c>
      <c r="I416" s="418"/>
      <c r="J416" s="418"/>
      <c r="K416" s="418"/>
      <c r="L416" s="418"/>
      <c r="M416" s="418"/>
      <c r="N416" s="418"/>
      <c r="O416" s="418"/>
      <c r="P416" s="418"/>
      <c r="Q416" s="418"/>
      <c r="R416" s="418"/>
      <c r="S416" s="418"/>
      <c r="T416" s="418"/>
      <c r="U416" s="418"/>
      <c r="V416" s="418"/>
      <c r="W416" s="418"/>
      <c r="X416" s="418"/>
      <c r="Y416" s="418"/>
      <c r="Z416" s="418"/>
    </row>
    <row r="417" spans="1:26">
      <c r="A417" s="423" t="str">
        <f t="shared" si="30"/>
        <v>Ейч Ар Кепитъл АД</v>
      </c>
      <c r="B417" s="423" t="str">
        <f t="shared" si="31"/>
        <v>204654533</v>
      </c>
      <c r="C417" s="424" t="str">
        <f t="shared" si="32"/>
        <v>31.12.2025</v>
      </c>
      <c r="D417" s="418" t="s">
        <v>503</v>
      </c>
      <c r="E417" s="418">
        <v>10</v>
      </c>
      <c r="F417" s="426" t="s">
        <v>502</v>
      </c>
      <c r="G417" s="418"/>
      <c r="H417" s="425">
        <f>'4-Отчет за собствения капитал'!L14</f>
        <v>0</v>
      </c>
      <c r="I417" s="418"/>
      <c r="J417" s="418"/>
      <c r="K417" s="418"/>
      <c r="L417" s="418"/>
      <c r="M417" s="418"/>
      <c r="N417" s="418"/>
      <c r="O417" s="418"/>
      <c r="P417" s="418"/>
      <c r="Q417" s="418"/>
      <c r="R417" s="418"/>
      <c r="S417" s="418"/>
      <c r="T417" s="418"/>
      <c r="U417" s="418"/>
      <c r="V417" s="418"/>
      <c r="W417" s="418"/>
      <c r="X417" s="418"/>
      <c r="Y417" s="418"/>
      <c r="Z417" s="418"/>
    </row>
    <row r="418" spans="1:26">
      <c r="A418" s="423" t="str">
        <f t="shared" si="30"/>
        <v>Ейч Ар Кепитъл АД</v>
      </c>
      <c r="B418" s="423" t="str">
        <f t="shared" si="31"/>
        <v>204654533</v>
      </c>
      <c r="C418" s="424" t="str">
        <f t="shared" si="32"/>
        <v>31.12.2025</v>
      </c>
      <c r="D418" s="418" t="s">
        <v>505</v>
      </c>
      <c r="E418" s="418">
        <v>10</v>
      </c>
      <c r="F418" s="426" t="s">
        <v>504</v>
      </c>
      <c r="G418" s="418"/>
      <c r="H418" s="425">
        <f>'4-Отчет за собствения капитал'!L15</f>
        <v>0</v>
      </c>
      <c r="I418" s="418"/>
      <c r="J418" s="418"/>
      <c r="K418" s="418"/>
      <c r="L418" s="418"/>
      <c r="M418" s="418"/>
      <c r="N418" s="418"/>
      <c r="O418" s="418"/>
      <c r="P418" s="418"/>
      <c r="Q418" s="418"/>
      <c r="R418" s="418"/>
      <c r="S418" s="418"/>
      <c r="T418" s="418"/>
      <c r="U418" s="418"/>
      <c r="V418" s="418"/>
      <c r="W418" s="418"/>
      <c r="X418" s="418"/>
      <c r="Y418" s="418"/>
      <c r="Z418" s="418"/>
    </row>
    <row r="419" spans="1:26">
      <c r="A419" s="423" t="str">
        <f t="shared" si="30"/>
        <v>Ейч Ар Кепитъл АД</v>
      </c>
      <c r="B419" s="423" t="str">
        <f t="shared" si="31"/>
        <v>204654533</v>
      </c>
      <c r="C419" s="424" t="str">
        <f t="shared" si="32"/>
        <v>31.12.2025</v>
      </c>
      <c r="D419" s="418" t="s">
        <v>507</v>
      </c>
      <c r="E419" s="418">
        <v>10</v>
      </c>
      <c r="F419" s="426" t="s">
        <v>506</v>
      </c>
      <c r="G419" s="418"/>
      <c r="H419" s="425">
        <f>'4-Отчет за собствения капитал'!L16</f>
        <v>0</v>
      </c>
      <c r="I419" s="418"/>
      <c r="J419" s="418"/>
      <c r="K419" s="418"/>
      <c r="L419" s="418"/>
      <c r="M419" s="418"/>
      <c r="N419" s="418"/>
      <c r="O419" s="418"/>
      <c r="P419" s="418"/>
      <c r="Q419" s="418"/>
      <c r="R419" s="418"/>
      <c r="S419" s="418"/>
      <c r="T419" s="418"/>
      <c r="U419" s="418"/>
      <c r="V419" s="418"/>
      <c r="W419" s="418"/>
      <c r="X419" s="418"/>
      <c r="Y419" s="418"/>
      <c r="Z419" s="418"/>
    </row>
    <row r="420" spans="1:26">
      <c r="A420" s="423" t="str">
        <f t="shared" si="30"/>
        <v>Ейч Ар Кепитъл АД</v>
      </c>
      <c r="B420" s="423" t="str">
        <f t="shared" si="31"/>
        <v>204654533</v>
      </c>
      <c r="C420" s="424" t="str">
        <f t="shared" si="32"/>
        <v>31.12.2025</v>
      </c>
      <c r="D420" s="418" t="s">
        <v>509</v>
      </c>
      <c r="E420" s="418">
        <v>10</v>
      </c>
      <c r="F420" s="426" t="s">
        <v>508</v>
      </c>
      <c r="G420" s="418"/>
      <c r="H420" s="425">
        <f>'4-Отчет за собствения капитал'!L17</f>
        <v>22703</v>
      </c>
      <c r="I420" s="418"/>
      <c r="J420" s="418"/>
      <c r="K420" s="418"/>
      <c r="L420" s="418"/>
      <c r="M420" s="418"/>
      <c r="N420" s="418"/>
      <c r="O420" s="418"/>
      <c r="P420" s="418"/>
      <c r="Q420" s="418"/>
      <c r="R420" s="418"/>
      <c r="S420" s="418"/>
      <c r="T420" s="418"/>
      <c r="U420" s="418"/>
      <c r="V420" s="418"/>
      <c r="W420" s="418"/>
      <c r="X420" s="418"/>
      <c r="Y420" s="418"/>
      <c r="Z420" s="418"/>
    </row>
    <row r="421" spans="1:26">
      <c r="A421" s="423" t="str">
        <f t="shared" si="30"/>
        <v>Ейч Ар Кепитъл АД</v>
      </c>
      <c r="B421" s="423" t="str">
        <f t="shared" si="31"/>
        <v>204654533</v>
      </c>
      <c r="C421" s="424" t="str">
        <f t="shared" si="32"/>
        <v>31.12.2025</v>
      </c>
      <c r="D421" s="418" t="s">
        <v>511</v>
      </c>
      <c r="E421" s="418">
        <v>10</v>
      </c>
      <c r="F421" s="426" t="s">
        <v>510</v>
      </c>
      <c r="G421" s="418"/>
      <c r="H421" s="425">
        <f>'4-Отчет за собствения капитал'!L18</f>
        <v>4311</v>
      </c>
      <c r="I421" s="418"/>
      <c r="J421" s="418"/>
      <c r="K421" s="418"/>
      <c r="L421" s="418"/>
      <c r="M421" s="418"/>
      <c r="N421" s="418"/>
      <c r="O421" s="418"/>
      <c r="P421" s="418"/>
      <c r="Q421" s="418"/>
      <c r="R421" s="418"/>
      <c r="S421" s="418"/>
      <c r="T421" s="418"/>
      <c r="U421" s="418"/>
      <c r="V421" s="418"/>
      <c r="W421" s="418"/>
      <c r="X421" s="418"/>
      <c r="Y421" s="418"/>
      <c r="Z421" s="418"/>
    </row>
    <row r="422" spans="1:26">
      <c r="A422" s="423" t="str">
        <f t="shared" si="30"/>
        <v>Ейч Ар Кепитъл АД</v>
      </c>
      <c r="B422" s="423" t="str">
        <f t="shared" si="31"/>
        <v>204654533</v>
      </c>
      <c r="C422" s="424" t="str">
        <f t="shared" si="32"/>
        <v>31.12.2025</v>
      </c>
      <c r="D422" s="418" t="s">
        <v>513</v>
      </c>
      <c r="E422" s="418">
        <v>10</v>
      </c>
      <c r="F422" s="426" t="s">
        <v>512</v>
      </c>
      <c r="G422" s="418"/>
      <c r="H422" s="425">
        <f>'4-Отчет за собствения капитал'!L19</f>
        <v>0</v>
      </c>
      <c r="I422" s="418"/>
      <c r="J422" s="418"/>
      <c r="K422" s="418"/>
      <c r="L422" s="418"/>
      <c r="M422" s="418"/>
      <c r="N422" s="418"/>
      <c r="O422" s="418"/>
      <c r="P422" s="418"/>
      <c r="Q422" s="418"/>
      <c r="R422" s="418"/>
      <c r="S422" s="418"/>
      <c r="T422" s="418"/>
      <c r="U422" s="418"/>
      <c r="V422" s="418"/>
      <c r="W422" s="418"/>
      <c r="X422" s="418"/>
      <c r="Y422" s="418"/>
      <c r="Z422" s="418"/>
    </row>
    <row r="423" spans="1:26">
      <c r="A423" s="423" t="str">
        <f t="shared" si="30"/>
        <v>Ейч Ар Кепитъл АД</v>
      </c>
      <c r="B423" s="423" t="str">
        <f t="shared" si="31"/>
        <v>204654533</v>
      </c>
      <c r="C423" s="424" t="str">
        <f t="shared" si="32"/>
        <v>31.12.2025</v>
      </c>
      <c r="D423" s="418" t="s">
        <v>515</v>
      </c>
      <c r="E423" s="418">
        <v>10</v>
      </c>
      <c r="F423" s="426" t="s">
        <v>514</v>
      </c>
      <c r="G423" s="418"/>
      <c r="H423" s="425">
        <f>'4-Отчет за собствения капитал'!L20</f>
        <v>0</v>
      </c>
      <c r="I423" s="418"/>
      <c r="J423" s="418"/>
      <c r="K423" s="418"/>
      <c r="L423" s="418"/>
      <c r="M423" s="418"/>
      <c r="N423" s="418"/>
      <c r="O423" s="418"/>
      <c r="P423" s="418"/>
      <c r="Q423" s="418"/>
      <c r="R423" s="418"/>
      <c r="S423" s="418"/>
      <c r="T423" s="418"/>
      <c r="U423" s="418"/>
      <c r="V423" s="418"/>
      <c r="W423" s="418"/>
      <c r="X423" s="418"/>
      <c r="Y423" s="418"/>
      <c r="Z423" s="418"/>
    </row>
    <row r="424" spans="1:26">
      <c r="A424" s="423" t="str">
        <f t="shared" si="30"/>
        <v>Ейч Ар Кепитъл АД</v>
      </c>
      <c r="B424" s="423" t="str">
        <f t="shared" si="31"/>
        <v>204654533</v>
      </c>
      <c r="C424" s="424" t="str">
        <f t="shared" si="32"/>
        <v>31.12.2025</v>
      </c>
      <c r="D424" s="418" t="s">
        <v>517</v>
      </c>
      <c r="E424" s="418">
        <v>10</v>
      </c>
      <c r="F424" s="426" t="s">
        <v>516</v>
      </c>
      <c r="G424" s="418"/>
      <c r="H424" s="425">
        <f>'4-Отчет за собствения капитал'!L21</f>
        <v>0</v>
      </c>
      <c r="I424" s="418"/>
      <c r="J424" s="418"/>
      <c r="K424" s="418"/>
      <c r="L424" s="418"/>
      <c r="M424" s="418"/>
      <c r="N424" s="418"/>
      <c r="O424" s="418"/>
      <c r="P424" s="418"/>
      <c r="Q424" s="418"/>
      <c r="R424" s="418"/>
      <c r="S424" s="418"/>
      <c r="T424" s="418"/>
      <c r="U424" s="418"/>
      <c r="V424" s="418"/>
      <c r="W424" s="418"/>
      <c r="X424" s="418"/>
      <c r="Y424" s="418"/>
      <c r="Z424" s="418"/>
    </row>
    <row r="425" spans="1:26">
      <c r="A425" s="423" t="str">
        <f t="shared" si="30"/>
        <v>Ейч Ар Кепитъл АД</v>
      </c>
      <c r="B425" s="423" t="str">
        <f t="shared" si="31"/>
        <v>204654533</v>
      </c>
      <c r="C425" s="424" t="str">
        <f t="shared" si="32"/>
        <v>31.12.2025</v>
      </c>
      <c r="D425" s="418" t="s">
        <v>519</v>
      </c>
      <c r="E425" s="418">
        <v>10</v>
      </c>
      <c r="F425" s="426" t="s">
        <v>518</v>
      </c>
      <c r="G425" s="418"/>
      <c r="H425" s="425">
        <f>'4-Отчет за собствения капитал'!L22</f>
        <v>0</v>
      </c>
      <c r="I425" s="418"/>
      <c r="J425" s="418"/>
      <c r="K425" s="418"/>
      <c r="L425" s="418"/>
      <c r="M425" s="418"/>
      <c r="N425" s="418"/>
      <c r="O425" s="418"/>
      <c r="P425" s="418"/>
      <c r="Q425" s="418"/>
      <c r="R425" s="418"/>
      <c r="S425" s="418"/>
      <c r="T425" s="418"/>
      <c r="U425" s="418"/>
      <c r="V425" s="418"/>
      <c r="W425" s="418"/>
      <c r="X425" s="418"/>
      <c r="Y425" s="418"/>
      <c r="Z425" s="418"/>
    </row>
    <row r="426" spans="1:26">
      <c r="A426" s="423" t="str">
        <f t="shared" si="30"/>
        <v>Ейч Ар Кепитъл АД</v>
      </c>
      <c r="B426" s="423" t="str">
        <f t="shared" si="31"/>
        <v>204654533</v>
      </c>
      <c r="C426" s="424" t="str">
        <f t="shared" si="32"/>
        <v>31.12.2025</v>
      </c>
      <c r="D426" s="418" t="s">
        <v>521</v>
      </c>
      <c r="E426" s="418">
        <v>10</v>
      </c>
      <c r="F426" s="426" t="s">
        <v>520</v>
      </c>
      <c r="G426" s="418"/>
      <c r="H426" s="425">
        <f>'4-Отчет за собствения капитал'!L23</f>
        <v>0</v>
      </c>
      <c r="I426" s="418"/>
      <c r="J426" s="418"/>
      <c r="K426" s="418"/>
      <c r="L426" s="418"/>
      <c r="M426" s="418"/>
      <c r="N426" s="418"/>
      <c r="O426" s="418"/>
      <c r="P426" s="418"/>
      <c r="Q426" s="418"/>
      <c r="R426" s="418"/>
      <c r="S426" s="418"/>
      <c r="T426" s="418"/>
      <c r="U426" s="418"/>
      <c r="V426" s="418"/>
      <c r="W426" s="418"/>
      <c r="X426" s="418"/>
      <c r="Y426" s="418"/>
      <c r="Z426" s="418"/>
    </row>
    <row r="427" spans="1:26">
      <c r="A427" s="423" t="str">
        <f t="shared" si="30"/>
        <v>Ейч Ар Кепитъл АД</v>
      </c>
      <c r="B427" s="423" t="str">
        <f t="shared" si="31"/>
        <v>204654533</v>
      </c>
      <c r="C427" s="424" t="str">
        <f t="shared" si="32"/>
        <v>31.12.2025</v>
      </c>
      <c r="D427" s="418" t="s">
        <v>523</v>
      </c>
      <c r="E427" s="418">
        <v>10</v>
      </c>
      <c r="F427" s="426" t="s">
        <v>522</v>
      </c>
      <c r="G427" s="418"/>
      <c r="H427" s="425">
        <f>'4-Отчет за собствения капитал'!L24</f>
        <v>0</v>
      </c>
      <c r="I427" s="418"/>
      <c r="J427" s="418"/>
      <c r="K427" s="418"/>
      <c r="L427" s="418"/>
      <c r="M427" s="418"/>
      <c r="N427" s="418"/>
      <c r="O427" s="418"/>
      <c r="P427" s="418"/>
      <c r="Q427" s="418"/>
      <c r="R427" s="418"/>
      <c r="S427" s="418"/>
      <c r="T427" s="418"/>
      <c r="U427" s="418"/>
      <c r="V427" s="418"/>
      <c r="W427" s="418"/>
      <c r="X427" s="418"/>
      <c r="Y427" s="418"/>
      <c r="Z427" s="418"/>
    </row>
    <row r="428" spans="1:26">
      <c r="A428" s="423" t="str">
        <f t="shared" si="30"/>
        <v>Ейч Ар Кепитъл АД</v>
      </c>
      <c r="B428" s="423" t="str">
        <f t="shared" si="31"/>
        <v>204654533</v>
      </c>
      <c r="C428" s="424" t="str">
        <f t="shared" si="32"/>
        <v>31.12.2025</v>
      </c>
      <c r="D428" s="418" t="s">
        <v>525</v>
      </c>
      <c r="E428" s="418">
        <v>10</v>
      </c>
      <c r="F428" s="426" t="s">
        <v>524</v>
      </c>
      <c r="G428" s="418"/>
      <c r="H428" s="425">
        <f>'4-Отчет за собствения капитал'!L25</f>
        <v>0</v>
      </c>
      <c r="I428" s="418"/>
      <c r="J428" s="418"/>
      <c r="K428" s="418"/>
      <c r="L428" s="418"/>
      <c r="M428" s="418"/>
      <c r="N428" s="418"/>
      <c r="O428" s="418"/>
      <c r="P428" s="418"/>
      <c r="Q428" s="418"/>
      <c r="R428" s="418"/>
      <c r="S428" s="418"/>
      <c r="T428" s="418"/>
      <c r="U428" s="418"/>
      <c r="V428" s="418"/>
      <c r="W428" s="418"/>
      <c r="X428" s="418"/>
      <c r="Y428" s="418"/>
      <c r="Z428" s="418"/>
    </row>
    <row r="429" spans="1:26">
      <c r="A429" s="423" t="str">
        <f t="shared" si="30"/>
        <v>Ейч Ар Кепитъл АД</v>
      </c>
      <c r="B429" s="423" t="str">
        <f t="shared" si="31"/>
        <v>204654533</v>
      </c>
      <c r="C429" s="424" t="str">
        <f t="shared" si="32"/>
        <v>31.12.2025</v>
      </c>
      <c r="D429" s="418" t="s">
        <v>527</v>
      </c>
      <c r="E429" s="418">
        <v>10</v>
      </c>
      <c r="F429" s="426" t="s">
        <v>526</v>
      </c>
      <c r="G429" s="418"/>
      <c r="H429" s="425">
        <f>'4-Отчет за собствения капитал'!L26</f>
        <v>0</v>
      </c>
      <c r="I429" s="418"/>
      <c r="J429" s="418"/>
      <c r="K429" s="418"/>
      <c r="L429" s="418"/>
      <c r="M429" s="418"/>
      <c r="N429" s="418"/>
      <c r="O429" s="418"/>
      <c r="P429" s="418"/>
      <c r="Q429" s="418"/>
      <c r="R429" s="418"/>
      <c r="S429" s="418"/>
      <c r="T429" s="418"/>
      <c r="U429" s="418"/>
      <c r="V429" s="418"/>
      <c r="W429" s="418"/>
      <c r="X429" s="418"/>
      <c r="Y429" s="418"/>
      <c r="Z429" s="418"/>
    </row>
    <row r="430" spans="1:26">
      <c r="A430" s="423" t="str">
        <f t="shared" si="30"/>
        <v>Ейч Ар Кепитъл АД</v>
      </c>
      <c r="B430" s="423" t="str">
        <f t="shared" si="31"/>
        <v>204654533</v>
      </c>
      <c r="C430" s="424" t="str">
        <f t="shared" si="32"/>
        <v>31.12.2025</v>
      </c>
      <c r="D430" s="418" t="s">
        <v>528</v>
      </c>
      <c r="E430" s="418">
        <v>10</v>
      </c>
      <c r="F430" s="426" t="s">
        <v>522</v>
      </c>
      <c r="G430" s="418"/>
      <c r="H430" s="425">
        <f>'4-Отчет за собствения капитал'!L27</f>
        <v>0</v>
      </c>
      <c r="I430" s="418"/>
      <c r="J430" s="418"/>
      <c r="K430" s="418"/>
      <c r="L430" s="418"/>
      <c r="M430" s="418"/>
      <c r="N430" s="418"/>
      <c r="O430" s="418"/>
      <c r="P430" s="418"/>
      <c r="Q430" s="418"/>
      <c r="R430" s="418"/>
      <c r="S430" s="418"/>
      <c r="T430" s="418"/>
      <c r="U430" s="418"/>
      <c r="V430" s="418"/>
      <c r="W430" s="418"/>
      <c r="X430" s="418"/>
      <c r="Y430" s="418"/>
      <c r="Z430" s="418"/>
    </row>
    <row r="431" spans="1:26">
      <c r="A431" s="423" t="str">
        <f t="shared" si="30"/>
        <v>Ейч Ар Кепитъл АД</v>
      </c>
      <c r="B431" s="423" t="str">
        <f t="shared" si="31"/>
        <v>204654533</v>
      </c>
      <c r="C431" s="424" t="str">
        <f t="shared" si="32"/>
        <v>31.12.2025</v>
      </c>
      <c r="D431" s="418" t="s">
        <v>529</v>
      </c>
      <c r="E431" s="418">
        <v>10</v>
      </c>
      <c r="F431" s="426" t="s">
        <v>524</v>
      </c>
      <c r="G431" s="418"/>
      <c r="H431" s="425">
        <f>'4-Отчет за собствения капитал'!L28</f>
        <v>0</v>
      </c>
      <c r="I431" s="418"/>
      <c r="J431" s="418"/>
      <c r="K431" s="418"/>
      <c r="L431" s="418"/>
      <c r="M431" s="418"/>
      <c r="N431" s="418"/>
      <c r="O431" s="418"/>
      <c r="P431" s="418"/>
      <c r="Q431" s="418"/>
      <c r="R431" s="418"/>
      <c r="S431" s="418"/>
      <c r="T431" s="418"/>
      <c r="U431" s="418"/>
      <c r="V431" s="418"/>
      <c r="W431" s="418"/>
      <c r="X431" s="418"/>
      <c r="Y431" s="418"/>
      <c r="Z431" s="418"/>
    </row>
    <row r="432" spans="1:26">
      <c r="A432" s="423" t="str">
        <f t="shared" si="30"/>
        <v>Ейч Ар Кепитъл АД</v>
      </c>
      <c r="B432" s="423" t="str">
        <f t="shared" si="31"/>
        <v>204654533</v>
      </c>
      <c r="C432" s="424" t="str">
        <f t="shared" si="32"/>
        <v>31.12.2025</v>
      </c>
      <c r="D432" s="418" t="s">
        <v>531</v>
      </c>
      <c r="E432" s="418">
        <v>10</v>
      </c>
      <c r="F432" s="426" t="s">
        <v>530</v>
      </c>
      <c r="G432" s="418"/>
      <c r="H432" s="425">
        <f>'4-Отчет за собствения капитал'!L29</f>
        <v>0</v>
      </c>
      <c r="I432" s="418"/>
      <c r="J432" s="418"/>
      <c r="K432" s="418"/>
      <c r="L432" s="418"/>
      <c r="M432" s="418"/>
      <c r="N432" s="418"/>
      <c r="O432" s="418"/>
      <c r="P432" s="418"/>
      <c r="Q432" s="418"/>
      <c r="R432" s="418"/>
      <c r="S432" s="418"/>
      <c r="T432" s="418"/>
      <c r="U432" s="418"/>
      <c r="V432" s="418"/>
      <c r="W432" s="418"/>
      <c r="X432" s="418"/>
      <c r="Y432" s="418"/>
      <c r="Z432" s="418"/>
    </row>
    <row r="433" spans="1:26">
      <c r="A433" s="423" t="str">
        <f t="shared" si="30"/>
        <v>Ейч Ар Кепитъл АД</v>
      </c>
      <c r="B433" s="423" t="str">
        <f t="shared" si="31"/>
        <v>204654533</v>
      </c>
      <c r="C433" s="424" t="str">
        <f t="shared" si="32"/>
        <v>31.12.2025</v>
      </c>
      <c r="D433" s="418" t="s">
        <v>533</v>
      </c>
      <c r="E433" s="418">
        <v>10</v>
      </c>
      <c r="F433" s="426" t="s">
        <v>532</v>
      </c>
      <c r="G433" s="418"/>
      <c r="H433" s="425">
        <f>'4-Отчет за собствения капитал'!L30</f>
        <v>0</v>
      </c>
      <c r="I433" s="418"/>
      <c r="J433" s="418"/>
      <c r="K433" s="418"/>
      <c r="L433" s="418"/>
      <c r="M433" s="418"/>
      <c r="N433" s="418"/>
      <c r="O433" s="418"/>
      <c r="P433" s="418"/>
      <c r="Q433" s="418"/>
      <c r="R433" s="418"/>
      <c r="S433" s="418"/>
      <c r="T433" s="418"/>
      <c r="U433" s="418"/>
      <c r="V433" s="418"/>
      <c r="W433" s="418"/>
      <c r="X433" s="418"/>
      <c r="Y433" s="418"/>
      <c r="Z433" s="418"/>
    </row>
    <row r="434" spans="1:26">
      <c r="A434" s="423" t="str">
        <f t="shared" si="30"/>
        <v>Ейч Ар Кепитъл АД</v>
      </c>
      <c r="B434" s="423" t="str">
        <f t="shared" si="31"/>
        <v>204654533</v>
      </c>
      <c r="C434" s="424" t="str">
        <f t="shared" si="32"/>
        <v>31.12.2025</v>
      </c>
      <c r="D434" s="418" t="s">
        <v>535</v>
      </c>
      <c r="E434" s="418">
        <v>10</v>
      </c>
      <c r="F434" s="426" t="s">
        <v>534</v>
      </c>
      <c r="G434" s="418"/>
      <c r="H434" s="425">
        <f>'4-Отчет за собствения капитал'!L31</f>
        <v>27014</v>
      </c>
      <c r="I434" s="418"/>
      <c r="J434" s="418"/>
      <c r="K434" s="418"/>
      <c r="L434" s="418"/>
      <c r="M434" s="418"/>
      <c r="N434" s="418"/>
      <c r="O434" s="418"/>
      <c r="P434" s="418"/>
      <c r="Q434" s="418"/>
      <c r="R434" s="418"/>
      <c r="S434" s="418"/>
      <c r="T434" s="418"/>
      <c r="U434" s="418"/>
      <c r="V434" s="418"/>
      <c r="W434" s="418"/>
      <c r="X434" s="418"/>
      <c r="Y434" s="418"/>
      <c r="Z434" s="418"/>
    </row>
    <row r="435" spans="1:26">
      <c r="A435" s="423" t="str">
        <f t="shared" si="30"/>
        <v>Ейч Ар Кепитъл АД</v>
      </c>
      <c r="B435" s="423" t="str">
        <f t="shared" si="31"/>
        <v>204654533</v>
      </c>
      <c r="C435" s="424" t="str">
        <f t="shared" si="32"/>
        <v>31.12.2025</v>
      </c>
      <c r="D435" s="418" t="s">
        <v>537</v>
      </c>
      <c r="E435" s="418">
        <v>10</v>
      </c>
      <c r="F435" s="426" t="s">
        <v>536</v>
      </c>
      <c r="G435" s="418"/>
      <c r="H435" s="425">
        <f>'4-Отчет за собствения капитал'!L32</f>
        <v>0</v>
      </c>
      <c r="I435" s="418"/>
      <c r="J435" s="418"/>
      <c r="K435" s="418"/>
      <c r="L435" s="418"/>
      <c r="M435" s="418"/>
      <c r="N435" s="418"/>
      <c r="O435" s="418"/>
      <c r="P435" s="418"/>
      <c r="Q435" s="418"/>
      <c r="R435" s="418"/>
      <c r="S435" s="418"/>
      <c r="T435" s="418"/>
      <c r="U435" s="418"/>
      <c r="V435" s="418"/>
      <c r="W435" s="418"/>
      <c r="X435" s="418"/>
      <c r="Y435" s="418"/>
      <c r="Z435" s="418"/>
    </row>
    <row r="436" spans="1:26">
      <c r="A436" s="423" t="str">
        <f t="shared" si="30"/>
        <v>Ейч Ар Кепитъл АД</v>
      </c>
      <c r="B436" s="423" t="str">
        <f t="shared" si="31"/>
        <v>204654533</v>
      </c>
      <c r="C436" s="424" t="str">
        <f t="shared" si="32"/>
        <v>31.12.2025</v>
      </c>
      <c r="D436" s="418" t="s">
        <v>539</v>
      </c>
      <c r="E436" s="418">
        <v>10</v>
      </c>
      <c r="F436" s="426" t="s">
        <v>538</v>
      </c>
      <c r="G436" s="418"/>
      <c r="H436" s="425">
        <f>'4-Отчет за собствения капитал'!L33</f>
        <v>0</v>
      </c>
      <c r="I436" s="418"/>
      <c r="J436" s="418"/>
      <c r="K436" s="418"/>
      <c r="L436" s="418"/>
      <c r="M436" s="418"/>
      <c r="N436" s="418"/>
      <c r="O436" s="418"/>
      <c r="P436" s="418"/>
      <c r="Q436" s="418"/>
      <c r="R436" s="418"/>
      <c r="S436" s="418"/>
      <c r="T436" s="418"/>
      <c r="U436" s="418"/>
      <c r="V436" s="418"/>
      <c r="W436" s="418"/>
      <c r="X436" s="418"/>
      <c r="Y436" s="418"/>
      <c r="Z436" s="418"/>
    </row>
    <row r="437" spans="1:26">
      <c r="A437" s="423" t="str">
        <f t="shared" si="30"/>
        <v>Ейч Ар Кепитъл АД</v>
      </c>
      <c r="B437" s="423" t="str">
        <f t="shared" si="31"/>
        <v>204654533</v>
      </c>
      <c r="C437" s="424" t="str">
        <f t="shared" si="32"/>
        <v>31.12.2025</v>
      </c>
      <c r="D437" s="418" t="s">
        <v>541</v>
      </c>
      <c r="E437" s="418">
        <v>10</v>
      </c>
      <c r="F437" s="426" t="s">
        <v>540</v>
      </c>
      <c r="G437" s="418"/>
      <c r="H437" s="425">
        <f>'4-Отчет за собствения капитал'!L34</f>
        <v>27014</v>
      </c>
      <c r="I437" s="418"/>
      <c r="J437" s="418"/>
      <c r="K437" s="418"/>
      <c r="L437" s="418"/>
      <c r="M437" s="418"/>
      <c r="N437" s="418"/>
      <c r="O437" s="418"/>
      <c r="P437" s="418"/>
      <c r="Q437" s="418"/>
      <c r="R437" s="418"/>
      <c r="S437" s="418"/>
      <c r="T437" s="418"/>
      <c r="U437" s="418"/>
      <c r="V437" s="418"/>
      <c r="W437" s="418"/>
      <c r="X437" s="418"/>
      <c r="Y437" s="418"/>
      <c r="Z437" s="418"/>
    </row>
    <row r="438" spans="1:26">
      <c r="A438" s="423" t="str">
        <f t="shared" si="30"/>
        <v>Ейч Ар Кепитъл АД</v>
      </c>
      <c r="B438" s="423" t="str">
        <f t="shared" si="31"/>
        <v>204654533</v>
      </c>
      <c r="C438" s="424" t="str">
        <f t="shared" si="32"/>
        <v>31.12.2025</v>
      </c>
      <c r="D438" s="418" t="s">
        <v>501</v>
      </c>
      <c r="E438" s="418">
        <v>11</v>
      </c>
      <c r="F438" s="426" t="s">
        <v>500</v>
      </c>
      <c r="G438" s="418"/>
      <c r="H438" s="425">
        <f>'4-Отчет за собствения капитал'!M13</f>
        <v>0</v>
      </c>
      <c r="I438" s="418"/>
      <c r="J438" s="418"/>
      <c r="K438" s="418"/>
      <c r="L438" s="418"/>
      <c r="M438" s="418"/>
      <c r="N438" s="418"/>
      <c r="O438" s="418"/>
      <c r="P438" s="418"/>
      <c r="Q438" s="418"/>
      <c r="R438" s="418"/>
      <c r="S438" s="418"/>
      <c r="T438" s="418"/>
      <c r="U438" s="418"/>
      <c r="V438" s="418"/>
      <c r="W438" s="418"/>
      <c r="X438" s="418"/>
      <c r="Y438" s="418"/>
      <c r="Z438" s="418"/>
    </row>
    <row r="439" spans="1:26">
      <c r="A439" s="423" t="str">
        <f t="shared" si="30"/>
        <v>Ейч Ар Кепитъл АД</v>
      </c>
      <c r="B439" s="423" t="str">
        <f t="shared" si="31"/>
        <v>204654533</v>
      </c>
      <c r="C439" s="424" t="str">
        <f t="shared" si="32"/>
        <v>31.12.2025</v>
      </c>
      <c r="D439" s="418" t="s">
        <v>503</v>
      </c>
      <c r="E439" s="418">
        <v>11</v>
      </c>
      <c r="F439" s="426" t="s">
        <v>502</v>
      </c>
      <c r="G439" s="418"/>
      <c r="H439" s="425">
        <f>'4-Отчет за собствения капитал'!M14</f>
        <v>0</v>
      </c>
      <c r="I439" s="418"/>
      <c r="J439" s="418"/>
      <c r="K439" s="418"/>
      <c r="L439" s="418"/>
      <c r="M439" s="418"/>
      <c r="N439" s="418"/>
      <c r="O439" s="418"/>
      <c r="P439" s="418"/>
      <c r="Q439" s="418"/>
      <c r="R439" s="418"/>
      <c r="S439" s="418"/>
      <c r="T439" s="418"/>
      <c r="U439" s="418"/>
      <c r="V439" s="418"/>
      <c r="W439" s="418"/>
      <c r="X439" s="418"/>
      <c r="Y439" s="418"/>
      <c r="Z439" s="418"/>
    </row>
    <row r="440" spans="1:26">
      <c r="A440" s="423" t="str">
        <f t="shared" si="30"/>
        <v>Ейч Ар Кепитъл АД</v>
      </c>
      <c r="B440" s="423" t="str">
        <f t="shared" si="31"/>
        <v>204654533</v>
      </c>
      <c r="C440" s="424" t="str">
        <f t="shared" si="32"/>
        <v>31.12.2025</v>
      </c>
      <c r="D440" s="418" t="s">
        <v>505</v>
      </c>
      <c r="E440" s="418">
        <v>11</v>
      </c>
      <c r="F440" s="426" t="s">
        <v>504</v>
      </c>
      <c r="G440" s="418"/>
      <c r="H440" s="425">
        <f>'4-Отчет за собствения капитал'!M15</f>
        <v>0</v>
      </c>
      <c r="I440" s="418"/>
      <c r="J440" s="418"/>
      <c r="K440" s="418"/>
      <c r="L440" s="418"/>
      <c r="M440" s="418"/>
      <c r="N440" s="418"/>
      <c r="O440" s="418"/>
      <c r="P440" s="418"/>
      <c r="Q440" s="418"/>
      <c r="R440" s="418"/>
      <c r="S440" s="418"/>
      <c r="T440" s="418"/>
      <c r="U440" s="418"/>
      <c r="V440" s="418"/>
      <c r="W440" s="418"/>
      <c r="X440" s="418"/>
      <c r="Y440" s="418"/>
      <c r="Z440" s="418"/>
    </row>
    <row r="441" spans="1:26">
      <c r="A441" s="423" t="str">
        <f t="shared" si="30"/>
        <v>Ейч Ар Кепитъл АД</v>
      </c>
      <c r="B441" s="423" t="str">
        <f t="shared" si="31"/>
        <v>204654533</v>
      </c>
      <c r="C441" s="424" t="str">
        <f t="shared" si="32"/>
        <v>31.12.2025</v>
      </c>
      <c r="D441" s="418" t="s">
        <v>507</v>
      </c>
      <c r="E441" s="418">
        <v>11</v>
      </c>
      <c r="F441" s="426" t="s">
        <v>506</v>
      </c>
      <c r="G441" s="418"/>
      <c r="H441" s="425">
        <f>'4-Отчет за собствения капитал'!M16</f>
        <v>0</v>
      </c>
      <c r="I441" s="418"/>
      <c r="J441" s="418"/>
      <c r="K441" s="418"/>
      <c r="L441" s="418"/>
      <c r="M441" s="418"/>
      <c r="N441" s="418"/>
      <c r="O441" s="418"/>
      <c r="P441" s="418"/>
      <c r="Q441" s="418"/>
      <c r="R441" s="418"/>
      <c r="S441" s="418"/>
      <c r="T441" s="418"/>
      <c r="U441" s="418"/>
      <c r="V441" s="418"/>
      <c r="W441" s="418"/>
      <c r="X441" s="418"/>
      <c r="Y441" s="418"/>
      <c r="Z441" s="418"/>
    </row>
    <row r="442" spans="1:26">
      <c r="A442" s="423" t="str">
        <f t="shared" si="30"/>
        <v>Ейч Ар Кепитъл АД</v>
      </c>
      <c r="B442" s="423" t="str">
        <f t="shared" si="31"/>
        <v>204654533</v>
      </c>
      <c r="C442" s="424" t="str">
        <f t="shared" si="32"/>
        <v>31.12.2025</v>
      </c>
      <c r="D442" s="418" t="s">
        <v>509</v>
      </c>
      <c r="E442" s="418">
        <v>11</v>
      </c>
      <c r="F442" s="426" t="s">
        <v>508</v>
      </c>
      <c r="G442" s="418"/>
      <c r="H442" s="425">
        <f>'4-Отчет за собствения капитал'!M17</f>
        <v>0</v>
      </c>
      <c r="I442" s="418"/>
      <c r="J442" s="418"/>
      <c r="K442" s="418"/>
      <c r="L442" s="418"/>
      <c r="M442" s="418"/>
      <c r="N442" s="418"/>
      <c r="O442" s="418"/>
      <c r="P442" s="418"/>
      <c r="Q442" s="418"/>
      <c r="R442" s="418"/>
      <c r="S442" s="418"/>
      <c r="T442" s="418"/>
      <c r="U442" s="418"/>
      <c r="V442" s="418"/>
      <c r="W442" s="418"/>
      <c r="X442" s="418"/>
      <c r="Y442" s="418"/>
      <c r="Z442" s="418"/>
    </row>
    <row r="443" spans="1:26">
      <c r="A443" s="423" t="str">
        <f t="shared" si="30"/>
        <v>Ейч Ар Кепитъл АД</v>
      </c>
      <c r="B443" s="423" t="str">
        <f t="shared" si="31"/>
        <v>204654533</v>
      </c>
      <c r="C443" s="424" t="str">
        <f t="shared" si="32"/>
        <v>31.12.2025</v>
      </c>
      <c r="D443" s="418" t="s">
        <v>511</v>
      </c>
      <c r="E443" s="418">
        <v>11</v>
      </c>
      <c r="F443" s="426" t="s">
        <v>510</v>
      </c>
      <c r="G443" s="418"/>
      <c r="H443" s="425">
        <f>'4-Отчет за собствения капитал'!M18</f>
        <v>0</v>
      </c>
      <c r="I443" s="418"/>
      <c r="J443" s="418"/>
      <c r="K443" s="418"/>
      <c r="L443" s="418"/>
      <c r="M443" s="418"/>
      <c r="N443" s="418"/>
      <c r="O443" s="418"/>
      <c r="P443" s="418"/>
      <c r="Q443" s="418"/>
      <c r="R443" s="418"/>
      <c r="S443" s="418"/>
      <c r="T443" s="418"/>
      <c r="U443" s="418"/>
      <c r="V443" s="418"/>
      <c r="W443" s="418"/>
      <c r="X443" s="418"/>
      <c r="Y443" s="418"/>
      <c r="Z443" s="418"/>
    </row>
    <row r="444" spans="1:26">
      <c r="A444" s="423" t="str">
        <f t="shared" si="30"/>
        <v>Ейч Ар Кепитъл АД</v>
      </c>
      <c r="B444" s="423" t="str">
        <f t="shared" si="31"/>
        <v>204654533</v>
      </c>
      <c r="C444" s="424" t="str">
        <f t="shared" si="32"/>
        <v>31.12.2025</v>
      </c>
      <c r="D444" s="418" t="s">
        <v>513</v>
      </c>
      <c r="E444" s="418">
        <v>11</v>
      </c>
      <c r="F444" s="426" t="s">
        <v>512</v>
      </c>
      <c r="G444" s="418"/>
      <c r="H444" s="425">
        <f>'4-Отчет за собствения капитал'!M19</f>
        <v>0</v>
      </c>
      <c r="I444" s="418"/>
      <c r="J444" s="418"/>
      <c r="K444" s="418"/>
      <c r="L444" s="418"/>
      <c r="M444" s="418"/>
      <c r="N444" s="418"/>
      <c r="O444" s="418"/>
      <c r="P444" s="418"/>
      <c r="Q444" s="418"/>
      <c r="R444" s="418"/>
      <c r="S444" s="418"/>
      <c r="T444" s="418"/>
      <c r="U444" s="418"/>
      <c r="V444" s="418"/>
      <c r="W444" s="418"/>
      <c r="X444" s="418"/>
      <c r="Y444" s="418"/>
      <c r="Z444" s="418"/>
    </row>
    <row r="445" spans="1:26">
      <c r="A445" s="423" t="str">
        <f t="shared" si="30"/>
        <v>Ейч Ар Кепитъл АД</v>
      </c>
      <c r="B445" s="423" t="str">
        <f t="shared" si="31"/>
        <v>204654533</v>
      </c>
      <c r="C445" s="424" t="str">
        <f t="shared" si="32"/>
        <v>31.12.2025</v>
      </c>
      <c r="D445" s="418" t="s">
        <v>515</v>
      </c>
      <c r="E445" s="418">
        <v>11</v>
      </c>
      <c r="F445" s="426" t="s">
        <v>514</v>
      </c>
      <c r="G445" s="418"/>
      <c r="H445" s="425">
        <f>'4-Отчет за собствения капитал'!M20</f>
        <v>0</v>
      </c>
      <c r="I445" s="418"/>
      <c r="J445" s="418"/>
      <c r="K445" s="418"/>
      <c r="L445" s="418"/>
      <c r="M445" s="418"/>
      <c r="N445" s="418"/>
      <c r="O445" s="418"/>
      <c r="P445" s="418"/>
      <c r="Q445" s="418"/>
      <c r="R445" s="418"/>
      <c r="S445" s="418"/>
      <c r="T445" s="418"/>
      <c r="U445" s="418"/>
      <c r="V445" s="418"/>
      <c r="W445" s="418"/>
      <c r="X445" s="418"/>
      <c r="Y445" s="418"/>
      <c r="Z445" s="418"/>
    </row>
    <row r="446" spans="1:26">
      <c r="A446" s="423" t="str">
        <f t="shared" si="30"/>
        <v>Ейч Ар Кепитъл АД</v>
      </c>
      <c r="B446" s="423" t="str">
        <f t="shared" si="31"/>
        <v>204654533</v>
      </c>
      <c r="C446" s="424" t="str">
        <f t="shared" si="32"/>
        <v>31.12.2025</v>
      </c>
      <c r="D446" s="418" t="s">
        <v>517</v>
      </c>
      <c r="E446" s="418">
        <v>11</v>
      </c>
      <c r="F446" s="426" t="s">
        <v>516</v>
      </c>
      <c r="G446" s="418"/>
      <c r="H446" s="425">
        <f>'4-Отчет за собствения капитал'!M21</f>
        <v>0</v>
      </c>
      <c r="I446" s="418"/>
      <c r="J446" s="418"/>
      <c r="K446" s="418"/>
      <c r="L446" s="418"/>
      <c r="M446" s="418"/>
      <c r="N446" s="418"/>
      <c r="O446" s="418"/>
      <c r="P446" s="418"/>
      <c r="Q446" s="418"/>
      <c r="R446" s="418"/>
      <c r="S446" s="418"/>
      <c r="T446" s="418"/>
      <c r="U446" s="418"/>
      <c r="V446" s="418"/>
      <c r="W446" s="418"/>
      <c r="X446" s="418"/>
      <c r="Y446" s="418"/>
      <c r="Z446" s="418"/>
    </row>
    <row r="447" spans="1:26">
      <c r="A447" s="423" t="str">
        <f t="shared" si="30"/>
        <v>Ейч Ар Кепитъл АД</v>
      </c>
      <c r="B447" s="423" t="str">
        <f t="shared" si="31"/>
        <v>204654533</v>
      </c>
      <c r="C447" s="424" t="str">
        <f t="shared" si="32"/>
        <v>31.12.2025</v>
      </c>
      <c r="D447" s="418" t="s">
        <v>519</v>
      </c>
      <c r="E447" s="418">
        <v>11</v>
      </c>
      <c r="F447" s="426" t="s">
        <v>518</v>
      </c>
      <c r="G447" s="418"/>
      <c r="H447" s="425">
        <f>'4-Отчет за собствения капитал'!M22</f>
        <v>0</v>
      </c>
      <c r="I447" s="418"/>
      <c r="J447" s="418"/>
      <c r="K447" s="418"/>
      <c r="L447" s="418"/>
      <c r="M447" s="418"/>
      <c r="N447" s="418"/>
      <c r="O447" s="418"/>
      <c r="P447" s="418"/>
      <c r="Q447" s="418"/>
      <c r="R447" s="418"/>
      <c r="S447" s="418"/>
      <c r="T447" s="418"/>
      <c r="U447" s="418"/>
      <c r="V447" s="418"/>
      <c r="W447" s="418"/>
      <c r="X447" s="418"/>
      <c r="Y447" s="418"/>
      <c r="Z447" s="418"/>
    </row>
    <row r="448" spans="1:26">
      <c r="A448" s="423" t="str">
        <f t="shared" si="30"/>
        <v>Ейч Ар Кепитъл АД</v>
      </c>
      <c r="B448" s="423" t="str">
        <f t="shared" si="31"/>
        <v>204654533</v>
      </c>
      <c r="C448" s="424" t="str">
        <f t="shared" si="32"/>
        <v>31.12.2025</v>
      </c>
      <c r="D448" s="418" t="s">
        <v>521</v>
      </c>
      <c r="E448" s="418">
        <v>11</v>
      </c>
      <c r="F448" s="426" t="s">
        <v>520</v>
      </c>
      <c r="G448" s="418"/>
      <c r="H448" s="425">
        <f>'4-Отчет за собствения капитал'!M23</f>
        <v>0</v>
      </c>
      <c r="I448" s="418"/>
      <c r="J448" s="418"/>
      <c r="K448" s="418"/>
      <c r="L448" s="418"/>
      <c r="M448" s="418"/>
      <c r="N448" s="418"/>
      <c r="O448" s="418"/>
      <c r="P448" s="418"/>
      <c r="Q448" s="418"/>
      <c r="R448" s="418"/>
      <c r="S448" s="418"/>
      <c r="T448" s="418"/>
      <c r="U448" s="418"/>
      <c r="V448" s="418"/>
      <c r="W448" s="418"/>
      <c r="X448" s="418"/>
      <c r="Y448" s="418"/>
      <c r="Z448" s="418"/>
    </row>
    <row r="449" spans="1:26">
      <c r="A449" s="423" t="str">
        <f t="shared" si="30"/>
        <v>Ейч Ар Кепитъл АД</v>
      </c>
      <c r="B449" s="423" t="str">
        <f t="shared" si="31"/>
        <v>204654533</v>
      </c>
      <c r="C449" s="424" t="str">
        <f t="shared" si="32"/>
        <v>31.12.2025</v>
      </c>
      <c r="D449" s="418" t="s">
        <v>523</v>
      </c>
      <c r="E449" s="418">
        <v>11</v>
      </c>
      <c r="F449" s="426" t="s">
        <v>522</v>
      </c>
      <c r="G449" s="418"/>
      <c r="H449" s="425">
        <f>'4-Отчет за собствения капитал'!M24</f>
        <v>0</v>
      </c>
      <c r="I449" s="418"/>
      <c r="J449" s="418"/>
      <c r="K449" s="418"/>
      <c r="L449" s="418"/>
      <c r="M449" s="418"/>
      <c r="N449" s="418"/>
      <c r="O449" s="418"/>
      <c r="P449" s="418"/>
      <c r="Q449" s="418"/>
      <c r="R449" s="418"/>
      <c r="S449" s="418"/>
      <c r="T449" s="418"/>
      <c r="U449" s="418"/>
      <c r="V449" s="418"/>
      <c r="W449" s="418"/>
      <c r="X449" s="418"/>
      <c r="Y449" s="418"/>
      <c r="Z449" s="418"/>
    </row>
    <row r="450" spans="1:26">
      <c r="A450" s="423" t="str">
        <f t="shared" si="30"/>
        <v>Ейч Ар Кепитъл АД</v>
      </c>
      <c r="B450" s="423" t="str">
        <f t="shared" si="31"/>
        <v>204654533</v>
      </c>
      <c r="C450" s="424" t="str">
        <f t="shared" si="32"/>
        <v>31.12.2025</v>
      </c>
      <c r="D450" s="418" t="s">
        <v>525</v>
      </c>
      <c r="E450" s="418">
        <v>11</v>
      </c>
      <c r="F450" s="426" t="s">
        <v>524</v>
      </c>
      <c r="G450" s="418"/>
      <c r="H450" s="425">
        <f>'4-Отчет за собствения капитал'!M25</f>
        <v>0</v>
      </c>
      <c r="I450" s="418"/>
      <c r="J450" s="418"/>
      <c r="K450" s="418"/>
      <c r="L450" s="418"/>
      <c r="M450" s="418"/>
      <c r="N450" s="418"/>
      <c r="O450" s="418"/>
      <c r="P450" s="418"/>
      <c r="Q450" s="418"/>
      <c r="R450" s="418"/>
      <c r="S450" s="418"/>
      <c r="T450" s="418"/>
      <c r="U450" s="418"/>
      <c r="V450" s="418"/>
      <c r="W450" s="418"/>
      <c r="X450" s="418"/>
      <c r="Y450" s="418"/>
      <c r="Z450" s="418"/>
    </row>
    <row r="451" spans="1:26">
      <c r="A451" s="423" t="str">
        <f t="shared" si="30"/>
        <v>Ейч Ар Кепитъл АД</v>
      </c>
      <c r="B451" s="423" t="str">
        <f t="shared" si="31"/>
        <v>204654533</v>
      </c>
      <c r="C451" s="424" t="str">
        <f t="shared" si="32"/>
        <v>31.12.2025</v>
      </c>
      <c r="D451" s="418" t="s">
        <v>527</v>
      </c>
      <c r="E451" s="418">
        <v>11</v>
      </c>
      <c r="F451" s="426" t="s">
        <v>526</v>
      </c>
      <c r="G451" s="418"/>
      <c r="H451" s="425">
        <f>'4-Отчет за собствения капитал'!M26</f>
        <v>0</v>
      </c>
      <c r="I451" s="418"/>
      <c r="J451" s="418"/>
      <c r="K451" s="418"/>
      <c r="L451" s="418"/>
      <c r="M451" s="418"/>
      <c r="N451" s="418"/>
      <c r="O451" s="418"/>
      <c r="P451" s="418"/>
      <c r="Q451" s="418"/>
      <c r="R451" s="418"/>
      <c r="S451" s="418"/>
      <c r="T451" s="418"/>
      <c r="U451" s="418"/>
      <c r="V451" s="418"/>
      <c r="W451" s="418"/>
      <c r="X451" s="418"/>
      <c r="Y451" s="418"/>
      <c r="Z451" s="418"/>
    </row>
    <row r="452" spans="1:26">
      <c r="A452" s="423" t="str">
        <f t="shared" si="30"/>
        <v>Ейч Ар Кепитъл АД</v>
      </c>
      <c r="B452" s="423" t="str">
        <f t="shared" si="31"/>
        <v>204654533</v>
      </c>
      <c r="C452" s="424" t="str">
        <f t="shared" si="32"/>
        <v>31.12.2025</v>
      </c>
      <c r="D452" s="418" t="s">
        <v>528</v>
      </c>
      <c r="E452" s="418">
        <v>11</v>
      </c>
      <c r="F452" s="426" t="s">
        <v>522</v>
      </c>
      <c r="G452" s="418"/>
      <c r="H452" s="425">
        <f>'4-Отчет за собствения капитал'!M27</f>
        <v>0</v>
      </c>
      <c r="I452" s="418"/>
      <c r="J452" s="418"/>
      <c r="K452" s="418"/>
      <c r="L452" s="418"/>
      <c r="M452" s="418"/>
      <c r="N452" s="418"/>
      <c r="O452" s="418"/>
      <c r="P452" s="418"/>
      <c r="Q452" s="418"/>
      <c r="R452" s="418"/>
      <c r="S452" s="418"/>
      <c r="T452" s="418"/>
      <c r="U452" s="418"/>
      <c r="V452" s="418"/>
      <c r="W452" s="418"/>
      <c r="X452" s="418"/>
      <c r="Y452" s="418"/>
      <c r="Z452" s="418"/>
    </row>
    <row r="453" spans="1:26">
      <c r="A453" s="423" t="str">
        <f t="shared" si="30"/>
        <v>Ейч Ар Кепитъл АД</v>
      </c>
      <c r="B453" s="423" t="str">
        <f t="shared" si="31"/>
        <v>204654533</v>
      </c>
      <c r="C453" s="424" t="str">
        <f t="shared" si="32"/>
        <v>31.12.2025</v>
      </c>
      <c r="D453" s="418" t="s">
        <v>529</v>
      </c>
      <c r="E453" s="418">
        <v>11</v>
      </c>
      <c r="F453" s="426" t="s">
        <v>524</v>
      </c>
      <c r="G453" s="418"/>
      <c r="H453" s="425">
        <f>'4-Отчет за собствения капитал'!M28</f>
        <v>0</v>
      </c>
      <c r="I453" s="418"/>
      <c r="J453" s="418"/>
      <c r="K453" s="418"/>
      <c r="L453" s="418"/>
      <c r="M453" s="418"/>
      <c r="N453" s="418"/>
      <c r="O453" s="418"/>
      <c r="P453" s="418"/>
      <c r="Q453" s="418"/>
      <c r="R453" s="418"/>
      <c r="S453" s="418"/>
      <c r="T453" s="418"/>
      <c r="U453" s="418"/>
      <c r="V453" s="418"/>
      <c r="W453" s="418"/>
      <c r="X453" s="418"/>
      <c r="Y453" s="418"/>
      <c r="Z453" s="418"/>
    </row>
    <row r="454" spans="1:26">
      <c r="A454" s="423" t="str">
        <f t="shared" si="30"/>
        <v>Ейч Ар Кепитъл АД</v>
      </c>
      <c r="B454" s="423" t="str">
        <f t="shared" si="31"/>
        <v>204654533</v>
      </c>
      <c r="C454" s="424" t="str">
        <f t="shared" si="32"/>
        <v>31.12.2025</v>
      </c>
      <c r="D454" s="418" t="s">
        <v>531</v>
      </c>
      <c r="E454" s="418">
        <v>11</v>
      </c>
      <c r="F454" s="426" t="s">
        <v>530</v>
      </c>
      <c r="G454" s="418"/>
      <c r="H454" s="425">
        <f>'4-Отчет за собствения капитал'!M29</f>
        <v>0</v>
      </c>
      <c r="I454" s="418"/>
      <c r="J454" s="418"/>
      <c r="K454" s="418"/>
      <c r="L454" s="418"/>
      <c r="M454" s="418"/>
      <c r="N454" s="418"/>
      <c r="O454" s="418"/>
      <c r="P454" s="418"/>
      <c r="Q454" s="418"/>
      <c r="R454" s="418"/>
      <c r="S454" s="418"/>
      <c r="T454" s="418"/>
      <c r="U454" s="418"/>
      <c r="V454" s="418"/>
      <c r="W454" s="418"/>
      <c r="X454" s="418"/>
      <c r="Y454" s="418"/>
      <c r="Z454" s="418"/>
    </row>
    <row r="455" spans="1:26">
      <c r="A455" s="423" t="str">
        <f t="shared" si="30"/>
        <v>Ейч Ар Кепитъл АД</v>
      </c>
      <c r="B455" s="423" t="str">
        <f t="shared" si="31"/>
        <v>204654533</v>
      </c>
      <c r="C455" s="424" t="str">
        <f t="shared" si="32"/>
        <v>31.12.2025</v>
      </c>
      <c r="D455" s="418" t="s">
        <v>533</v>
      </c>
      <c r="E455" s="418">
        <v>11</v>
      </c>
      <c r="F455" s="426" t="s">
        <v>532</v>
      </c>
      <c r="G455" s="418"/>
      <c r="H455" s="425">
        <f>'4-Отчет за собствения капитал'!M30</f>
        <v>0</v>
      </c>
      <c r="I455" s="418"/>
      <c r="J455" s="418"/>
      <c r="K455" s="418"/>
      <c r="L455" s="418"/>
      <c r="M455" s="418"/>
      <c r="N455" s="418"/>
      <c r="O455" s="418"/>
      <c r="P455" s="418"/>
      <c r="Q455" s="418"/>
      <c r="R455" s="418"/>
      <c r="S455" s="418"/>
      <c r="T455" s="418"/>
      <c r="U455" s="418"/>
      <c r="V455" s="418"/>
      <c r="W455" s="418"/>
      <c r="X455" s="418"/>
      <c r="Y455" s="418"/>
      <c r="Z455" s="418"/>
    </row>
    <row r="456" spans="1:26">
      <c r="A456" s="423" t="str">
        <f t="shared" si="30"/>
        <v>Ейч Ар Кепитъл АД</v>
      </c>
      <c r="B456" s="423" t="str">
        <f t="shared" si="31"/>
        <v>204654533</v>
      </c>
      <c r="C456" s="424" t="str">
        <f t="shared" si="32"/>
        <v>31.12.2025</v>
      </c>
      <c r="D456" s="418" t="s">
        <v>535</v>
      </c>
      <c r="E456" s="418">
        <v>11</v>
      </c>
      <c r="F456" s="426" t="s">
        <v>534</v>
      </c>
      <c r="G456" s="418"/>
      <c r="H456" s="425">
        <f>'4-Отчет за собствения капитал'!M31</f>
        <v>0</v>
      </c>
      <c r="I456" s="418"/>
      <c r="J456" s="418"/>
      <c r="K456" s="418"/>
      <c r="L456" s="418"/>
      <c r="M456" s="418"/>
      <c r="N456" s="418"/>
      <c r="O456" s="418"/>
      <c r="P456" s="418"/>
      <c r="Q456" s="418"/>
      <c r="R456" s="418"/>
      <c r="S456" s="418"/>
      <c r="T456" s="418"/>
      <c r="U456" s="418"/>
      <c r="V456" s="418"/>
      <c r="W456" s="418"/>
      <c r="X456" s="418"/>
      <c r="Y456" s="418"/>
      <c r="Z456" s="418"/>
    </row>
    <row r="457" spans="1:26">
      <c r="A457" s="423" t="str">
        <f t="shared" si="30"/>
        <v>Ейч Ар Кепитъл АД</v>
      </c>
      <c r="B457" s="423" t="str">
        <f t="shared" si="31"/>
        <v>204654533</v>
      </c>
      <c r="C457" s="424" t="str">
        <f t="shared" si="32"/>
        <v>31.12.2025</v>
      </c>
      <c r="D457" s="418" t="s">
        <v>537</v>
      </c>
      <c r="E457" s="418">
        <v>11</v>
      </c>
      <c r="F457" s="426" t="s">
        <v>536</v>
      </c>
      <c r="G457" s="418"/>
      <c r="H457" s="425">
        <f>'4-Отчет за собствения капитал'!M32</f>
        <v>0</v>
      </c>
      <c r="I457" s="418"/>
      <c r="J457" s="418"/>
      <c r="K457" s="418"/>
      <c r="L457" s="418"/>
      <c r="M457" s="418"/>
      <c r="N457" s="418"/>
      <c r="O457" s="418"/>
      <c r="P457" s="418"/>
      <c r="Q457" s="418"/>
      <c r="R457" s="418"/>
      <c r="S457" s="418"/>
      <c r="T457" s="418"/>
      <c r="U457" s="418"/>
      <c r="V457" s="418"/>
      <c r="W457" s="418"/>
      <c r="X457" s="418"/>
      <c r="Y457" s="418"/>
      <c r="Z457" s="418"/>
    </row>
    <row r="458" spans="1:26">
      <c r="A458" s="423" t="str">
        <f t="shared" si="30"/>
        <v>Ейч Ар Кепитъл АД</v>
      </c>
      <c r="B458" s="423" t="str">
        <f t="shared" si="31"/>
        <v>204654533</v>
      </c>
      <c r="C458" s="424" t="str">
        <f t="shared" si="32"/>
        <v>31.12.2025</v>
      </c>
      <c r="D458" s="418" t="s">
        <v>539</v>
      </c>
      <c r="E458" s="418">
        <v>11</v>
      </c>
      <c r="F458" s="426" t="s">
        <v>538</v>
      </c>
      <c r="G458" s="418"/>
      <c r="H458" s="425">
        <f>'4-Отчет за собствения капитал'!M33</f>
        <v>0</v>
      </c>
      <c r="I458" s="418"/>
      <c r="J458" s="418"/>
      <c r="K458" s="418"/>
      <c r="L458" s="418"/>
      <c r="M458" s="418"/>
      <c r="N458" s="418"/>
      <c r="O458" s="418"/>
      <c r="P458" s="418"/>
      <c r="Q458" s="418"/>
      <c r="R458" s="418"/>
      <c r="S458" s="418"/>
      <c r="T458" s="418"/>
      <c r="U458" s="418"/>
      <c r="V458" s="418"/>
      <c r="W458" s="418"/>
      <c r="X458" s="418"/>
      <c r="Y458" s="418"/>
      <c r="Z458" s="418"/>
    </row>
    <row r="459" spans="1:26">
      <c r="A459" s="423" t="str">
        <f t="shared" si="30"/>
        <v>Ейч Ар Кепитъл АД</v>
      </c>
      <c r="B459" s="423" t="str">
        <f t="shared" si="31"/>
        <v>204654533</v>
      </c>
      <c r="C459" s="424" t="str">
        <f t="shared" si="32"/>
        <v>31.12.2025</v>
      </c>
      <c r="D459" s="418" t="s">
        <v>541</v>
      </c>
      <c r="E459" s="418">
        <v>11</v>
      </c>
      <c r="F459" s="426" t="s">
        <v>540</v>
      </c>
      <c r="G459" s="418"/>
      <c r="H459" s="425">
        <f>'4-Отчет за собствения капитал'!M34</f>
        <v>0</v>
      </c>
      <c r="I459" s="418"/>
      <c r="J459" s="418"/>
      <c r="K459" s="418"/>
      <c r="L459" s="418"/>
      <c r="M459" s="418"/>
      <c r="N459" s="418"/>
      <c r="O459" s="418"/>
      <c r="P459" s="418"/>
      <c r="Q459" s="418"/>
      <c r="R459" s="418"/>
      <c r="S459" s="418"/>
      <c r="T459" s="418"/>
      <c r="U459" s="418"/>
      <c r="V459" s="418"/>
      <c r="W459" s="418"/>
      <c r="X459" s="418"/>
      <c r="Y459" s="418"/>
      <c r="Z459" s="418"/>
    </row>
    <row r="460" spans="1:26">
      <c r="A460" s="420"/>
      <c r="B460" s="420"/>
      <c r="C460" s="421"/>
      <c r="D460" s="420"/>
      <c r="E460" s="420"/>
      <c r="F460" s="422" t="s">
        <v>961</v>
      </c>
      <c r="G460" s="420"/>
      <c r="H460" s="420"/>
      <c r="I460" s="420"/>
      <c r="J460" s="420"/>
      <c r="K460" s="420"/>
      <c r="L460" s="420"/>
      <c r="M460" s="420"/>
      <c r="N460" s="420"/>
      <c r="O460" s="420"/>
      <c r="P460" s="420"/>
      <c r="Q460" s="420"/>
      <c r="R460" s="420"/>
      <c r="S460" s="420"/>
      <c r="T460" s="420"/>
      <c r="U460" s="420"/>
      <c r="V460" s="420"/>
      <c r="W460" s="420"/>
      <c r="X460" s="420"/>
      <c r="Y460" s="420"/>
      <c r="Z460" s="420"/>
    </row>
    <row r="461" spans="1:26">
      <c r="A461" s="423" t="str">
        <f t="shared" ref="A461:A524" si="33">pdeName</f>
        <v>Ейч Ар Кепитъл АД</v>
      </c>
      <c r="B461" s="423" t="str">
        <f t="shared" ref="B461:B524" si="34">pdeBulstat</f>
        <v>204654533</v>
      </c>
      <c r="C461" s="424" t="str">
        <f t="shared" ref="C461:C524" si="35">endDate</f>
        <v>31.12.2025</v>
      </c>
      <c r="D461" s="418" t="s">
        <v>592</v>
      </c>
      <c r="E461" s="418">
        <v>1</v>
      </c>
      <c r="F461" s="418" t="s">
        <v>591</v>
      </c>
      <c r="G461" s="418"/>
      <c r="H461" s="425">
        <f>'Справка 6'!D11</f>
        <v>0</v>
      </c>
      <c r="I461" s="418"/>
      <c r="J461" s="418"/>
      <c r="K461" s="418"/>
      <c r="L461" s="418"/>
      <c r="M461" s="418"/>
      <c r="N461" s="418"/>
      <c r="O461" s="418"/>
      <c r="P461" s="418"/>
      <c r="Q461" s="418"/>
      <c r="R461" s="418"/>
      <c r="S461" s="418"/>
      <c r="T461" s="418"/>
      <c r="U461" s="418"/>
      <c r="V461" s="418"/>
      <c r="W461" s="418"/>
      <c r="X461" s="418"/>
      <c r="Y461" s="418"/>
      <c r="Z461" s="418"/>
    </row>
    <row r="462" spans="1:26">
      <c r="A462" s="423" t="str">
        <f t="shared" si="33"/>
        <v>Ейч Ар Кепитъл АД</v>
      </c>
      <c r="B462" s="423" t="str">
        <f t="shared" si="34"/>
        <v>204654533</v>
      </c>
      <c r="C462" s="424" t="str">
        <f t="shared" si="35"/>
        <v>31.12.2025</v>
      </c>
      <c r="D462" s="418" t="s">
        <v>595</v>
      </c>
      <c r="E462" s="418">
        <v>1</v>
      </c>
      <c r="F462" s="418" t="s">
        <v>594</v>
      </c>
      <c r="G462" s="418"/>
      <c r="H462" s="425">
        <f>'Справка 6'!D12</f>
        <v>0</v>
      </c>
      <c r="I462" s="418"/>
      <c r="J462" s="418"/>
      <c r="K462" s="418"/>
      <c r="L462" s="418"/>
      <c r="M462" s="418"/>
      <c r="N462" s="418"/>
      <c r="O462" s="418"/>
      <c r="P462" s="418"/>
      <c r="Q462" s="418"/>
      <c r="R462" s="418"/>
      <c r="S462" s="418"/>
      <c r="T462" s="418"/>
      <c r="U462" s="418"/>
      <c r="V462" s="418"/>
      <c r="W462" s="418"/>
      <c r="X462" s="418"/>
      <c r="Y462" s="418"/>
      <c r="Z462" s="418"/>
    </row>
    <row r="463" spans="1:26">
      <c r="A463" s="423" t="str">
        <f t="shared" si="33"/>
        <v>Ейч Ар Кепитъл АД</v>
      </c>
      <c r="B463" s="423" t="str">
        <f t="shared" si="34"/>
        <v>204654533</v>
      </c>
      <c r="C463" s="424" t="str">
        <f t="shared" si="35"/>
        <v>31.12.2025</v>
      </c>
      <c r="D463" s="418" t="s">
        <v>598</v>
      </c>
      <c r="E463" s="418">
        <v>1</v>
      </c>
      <c r="F463" s="418" t="s">
        <v>597</v>
      </c>
      <c r="G463" s="418"/>
      <c r="H463" s="425">
        <f>'Справка 6'!D13</f>
        <v>0</v>
      </c>
      <c r="I463" s="418"/>
      <c r="J463" s="418"/>
      <c r="K463" s="418"/>
      <c r="L463" s="418"/>
      <c r="M463" s="418"/>
      <c r="N463" s="418"/>
      <c r="O463" s="418"/>
      <c r="P463" s="418"/>
      <c r="Q463" s="418"/>
      <c r="R463" s="418"/>
      <c r="S463" s="418"/>
      <c r="T463" s="418"/>
      <c r="U463" s="418"/>
      <c r="V463" s="418"/>
      <c r="W463" s="418"/>
      <c r="X463" s="418"/>
      <c r="Y463" s="418"/>
      <c r="Z463" s="418"/>
    </row>
    <row r="464" spans="1:26">
      <c r="A464" s="423" t="str">
        <f t="shared" si="33"/>
        <v>Ейч Ар Кепитъл АД</v>
      </c>
      <c r="B464" s="423" t="str">
        <f t="shared" si="34"/>
        <v>204654533</v>
      </c>
      <c r="C464" s="424" t="str">
        <f t="shared" si="35"/>
        <v>31.12.2025</v>
      </c>
      <c r="D464" s="418" t="s">
        <v>601</v>
      </c>
      <c r="E464" s="418">
        <v>1</v>
      </c>
      <c r="F464" s="418" t="s">
        <v>600</v>
      </c>
      <c r="G464" s="418"/>
      <c r="H464" s="425">
        <f>'Справка 6'!D14</f>
        <v>0</v>
      </c>
      <c r="I464" s="418"/>
      <c r="J464" s="418"/>
      <c r="K464" s="418"/>
      <c r="L464" s="418"/>
      <c r="M464" s="418"/>
      <c r="N464" s="418"/>
      <c r="O464" s="418"/>
      <c r="P464" s="418"/>
      <c r="Q464" s="418"/>
      <c r="R464" s="418"/>
      <c r="S464" s="418"/>
      <c r="T464" s="418"/>
      <c r="U464" s="418"/>
      <c r="V464" s="418"/>
      <c r="W464" s="418"/>
      <c r="X464" s="418"/>
      <c r="Y464" s="418"/>
      <c r="Z464" s="418"/>
    </row>
    <row r="465" spans="1:26">
      <c r="A465" s="423" t="str">
        <f t="shared" si="33"/>
        <v>Ейч Ар Кепитъл АД</v>
      </c>
      <c r="B465" s="423" t="str">
        <f t="shared" si="34"/>
        <v>204654533</v>
      </c>
      <c r="C465" s="424" t="str">
        <f t="shared" si="35"/>
        <v>31.12.2025</v>
      </c>
      <c r="D465" s="418" t="s">
        <v>604</v>
      </c>
      <c r="E465" s="418">
        <v>1</v>
      </c>
      <c r="F465" s="418" t="s">
        <v>603</v>
      </c>
      <c r="G465" s="418"/>
      <c r="H465" s="425">
        <f>'Справка 6'!D15</f>
        <v>0</v>
      </c>
      <c r="I465" s="418"/>
      <c r="J465" s="418"/>
      <c r="K465" s="418"/>
      <c r="L465" s="418"/>
      <c r="M465" s="418"/>
      <c r="N465" s="418"/>
      <c r="O465" s="418"/>
      <c r="P465" s="418"/>
      <c r="Q465" s="418"/>
      <c r="R465" s="418"/>
      <c r="S465" s="418"/>
      <c r="T465" s="418"/>
      <c r="U465" s="418"/>
      <c r="V465" s="418"/>
      <c r="W465" s="418"/>
      <c r="X465" s="418"/>
      <c r="Y465" s="418"/>
      <c r="Z465" s="418"/>
    </row>
    <row r="466" spans="1:26">
      <c r="A466" s="423" t="str">
        <f t="shared" si="33"/>
        <v>Ейч Ар Кепитъл АД</v>
      </c>
      <c r="B466" s="423" t="str">
        <f t="shared" si="34"/>
        <v>204654533</v>
      </c>
      <c r="C466" s="424" t="str">
        <f t="shared" si="35"/>
        <v>31.12.2025</v>
      </c>
      <c r="D466" s="418" t="s">
        <v>607</v>
      </c>
      <c r="E466" s="418">
        <v>1</v>
      </c>
      <c r="F466" s="418" t="s">
        <v>606</v>
      </c>
      <c r="G466" s="418"/>
      <c r="H466" s="425">
        <f>'Справка 6'!D16</f>
        <v>0</v>
      </c>
      <c r="I466" s="418"/>
      <c r="J466" s="418"/>
      <c r="K466" s="418"/>
      <c r="L466" s="418"/>
      <c r="M466" s="418"/>
      <c r="N466" s="418"/>
      <c r="O466" s="418"/>
      <c r="P466" s="418"/>
      <c r="Q466" s="418"/>
      <c r="R466" s="418"/>
      <c r="S466" s="418"/>
      <c r="T466" s="418"/>
      <c r="U466" s="418"/>
      <c r="V466" s="418"/>
      <c r="W466" s="418"/>
      <c r="X466" s="418"/>
      <c r="Y466" s="418"/>
      <c r="Z466" s="418"/>
    </row>
    <row r="467" spans="1:26">
      <c r="A467" s="423" t="str">
        <f t="shared" si="33"/>
        <v>Ейч Ар Кепитъл АД</v>
      </c>
      <c r="B467" s="423" t="str">
        <f t="shared" si="34"/>
        <v>204654533</v>
      </c>
      <c r="C467" s="424" t="str">
        <f t="shared" si="35"/>
        <v>31.12.2025</v>
      </c>
      <c r="D467" s="418" t="s">
        <v>610</v>
      </c>
      <c r="E467" s="418">
        <v>1</v>
      </c>
      <c r="F467" s="418" t="s">
        <v>609</v>
      </c>
      <c r="G467" s="418"/>
      <c r="H467" s="425">
        <f>'Справка 6'!D17</f>
        <v>0</v>
      </c>
      <c r="I467" s="418"/>
      <c r="J467" s="418"/>
      <c r="K467" s="418"/>
      <c r="L467" s="418"/>
      <c r="M467" s="418"/>
      <c r="N467" s="418"/>
      <c r="O467" s="418"/>
      <c r="P467" s="418"/>
      <c r="Q467" s="418"/>
      <c r="R467" s="418"/>
      <c r="S467" s="418"/>
      <c r="T467" s="418"/>
      <c r="U467" s="418"/>
      <c r="V467" s="418"/>
      <c r="W467" s="418"/>
      <c r="X467" s="418"/>
      <c r="Y467" s="418"/>
      <c r="Z467" s="418"/>
    </row>
    <row r="468" spans="1:26">
      <c r="A468" s="423" t="str">
        <f t="shared" si="33"/>
        <v>Ейч Ар Кепитъл АД</v>
      </c>
      <c r="B468" s="423" t="str">
        <f t="shared" si="34"/>
        <v>204654533</v>
      </c>
      <c r="C468" s="424" t="str">
        <f t="shared" si="35"/>
        <v>31.12.2025</v>
      </c>
      <c r="D468" s="418" t="s">
        <v>613</v>
      </c>
      <c r="E468" s="418">
        <v>1</v>
      </c>
      <c r="F468" s="418" t="s">
        <v>612</v>
      </c>
      <c r="G468" s="418"/>
      <c r="H468" s="425">
        <f>'Справка 6'!D18</f>
        <v>3</v>
      </c>
      <c r="I468" s="418"/>
      <c r="J468" s="418"/>
      <c r="K468" s="418"/>
      <c r="L468" s="418"/>
      <c r="M468" s="418"/>
      <c r="N468" s="418"/>
      <c r="O468" s="418"/>
      <c r="P468" s="418"/>
      <c r="Q468" s="418"/>
      <c r="R468" s="418"/>
      <c r="S468" s="418"/>
      <c r="T468" s="418"/>
      <c r="U468" s="418"/>
      <c r="V468" s="418"/>
      <c r="W468" s="418"/>
      <c r="X468" s="418"/>
      <c r="Y468" s="418"/>
      <c r="Z468" s="418"/>
    </row>
    <row r="469" spans="1:26">
      <c r="A469" s="423" t="str">
        <f t="shared" si="33"/>
        <v>Ейч Ар Кепитъл АД</v>
      </c>
      <c r="B469" s="423" t="str">
        <f t="shared" si="34"/>
        <v>204654533</v>
      </c>
      <c r="C469" s="424" t="str">
        <f t="shared" si="35"/>
        <v>31.12.2025</v>
      </c>
      <c r="D469" s="418" t="s">
        <v>614</v>
      </c>
      <c r="E469" s="418">
        <v>1</v>
      </c>
      <c r="F469" s="418" t="s">
        <v>589</v>
      </c>
      <c r="G469" s="418"/>
      <c r="H469" s="425">
        <f>'Справка 6'!D19</f>
        <v>3</v>
      </c>
      <c r="I469" s="418"/>
      <c r="J469" s="418"/>
      <c r="K469" s="418"/>
      <c r="L469" s="418"/>
      <c r="M469" s="418"/>
      <c r="N469" s="418"/>
      <c r="O469" s="418"/>
      <c r="P469" s="418"/>
      <c r="Q469" s="418"/>
      <c r="R469" s="418"/>
      <c r="S469" s="418"/>
      <c r="T469" s="418"/>
      <c r="U469" s="418"/>
      <c r="V469" s="418"/>
      <c r="W469" s="418"/>
      <c r="X469" s="418"/>
      <c r="Y469" s="418"/>
      <c r="Z469" s="418"/>
    </row>
    <row r="470" spans="1:26">
      <c r="A470" s="423" t="str">
        <f t="shared" si="33"/>
        <v>Ейч Ар Кепитъл АД</v>
      </c>
      <c r="B470" s="423" t="str">
        <f t="shared" si="34"/>
        <v>204654533</v>
      </c>
      <c r="C470" s="424" t="str">
        <f t="shared" si="35"/>
        <v>31.12.2025</v>
      </c>
      <c r="D470" s="418" t="s">
        <v>617</v>
      </c>
      <c r="E470" s="418">
        <v>1</v>
      </c>
      <c r="F470" s="418" t="s">
        <v>616</v>
      </c>
      <c r="G470" s="418"/>
      <c r="H470" s="425">
        <f>'Справка 6'!D20</f>
        <v>0</v>
      </c>
      <c r="I470" s="418"/>
      <c r="J470" s="418"/>
      <c r="K470" s="418"/>
      <c r="L470" s="418"/>
      <c r="M470" s="418"/>
      <c r="N470" s="418"/>
      <c r="O470" s="418"/>
      <c r="P470" s="418"/>
      <c r="Q470" s="418"/>
      <c r="R470" s="418"/>
      <c r="S470" s="418"/>
      <c r="T470" s="418"/>
      <c r="U470" s="418"/>
      <c r="V470" s="418"/>
      <c r="W470" s="418"/>
      <c r="X470" s="418"/>
      <c r="Y470" s="418"/>
      <c r="Z470" s="418"/>
    </row>
    <row r="471" spans="1:26">
      <c r="A471" s="423" t="str">
        <f t="shared" si="33"/>
        <v>Ейч Ар Кепитъл АД</v>
      </c>
      <c r="B471" s="423" t="str">
        <f t="shared" si="34"/>
        <v>204654533</v>
      </c>
      <c r="C471" s="424" t="str">
        <f t="shared" si="35"/>
        <v>31.12.2025</v>
      </c>
      <c r="D471" s="418" t="s">
        <v>620</v>
      </c>
      <c r="E471" s="418">
        <v>1</v>
      </c>
      <c r="F471" s="418" t="s">
        <v>619</v>
      </c>
      <c r="G471" s="418"/>
      <c r="H471" s="425">
        <f>'Справка 6'!D21</f>
        <v>0</v>
      </c>
      <c r="I471" s="418"/>
      <c r="J471" s="418"/>
      <c r="K471" s="418"/>
      <c r="L471" s="418"/>
      <c r="M471" s="418"/>
      <c r="N471" s="418"/>
      <c r="O471" s="418"/>
      <c r="P471" s="418"/>
      <c r="Q471" s="418"/>
      <c r="R471" s="418"/>
      <c r="S471" s="418"/>
      <c r="T471" s="418"/>
      <c r="U471" s="418"/>
      <c r="V471" s="418"/>
      <c r="W471" s="418"/>
      <c r="X471" s="418"/>
      <c r="Y471" s="418"/>
      <c r="Z471" s="418"/>
    </row>
    <row r="472" spans="1:26">
      <c r="A472" s="423" t="str">
        <f t="shared" si="33"/>
        <v>Ейч Ар Кепитъл АД</v>
      </c>
      <c r="B472" s="423" t="str">
        <f t="shared" si="34"/>
        <v>204654533</v>
      </c>
      <c r="C472" s="424" t="str">
        <f t="shared" si="35"/>
        <v>31.12.2025</v>
      </c>
      <c r="D472" s="418" t="s">
        <v>624</v>
      </c>
      <c r="E472" s="418">
        <v>1</v>
      </c>
      <c r="F472" s="418" t="s">
        <v>623</v>
      </c>
      <c r="G472" s="418"/>
      <c r="H472" s="425">
        <f>'Справка 6'!D23</f>
        <v>0</v>
      </c>
      <c r="I472" s="418"/>
      <c r="J472" s="418"/>
      <c r="K472" s="418"/>
      <c r="L472" s="418"/>
      <c r="M472" s="418"/>
      <c r="N472" s="418"/>
      <c r="O472" s="418"/>
      <c r="P472" s="418"/>
      <c r="Q472" s="418"/>
      <c r="R472" s="418"/>
      <c r="S472" s="418"/>
      <c r="T472" s="418"/>
      <c r="U472" s="418"/>
      <c r="V472" s="418"/>
      <c r="W472" s="418"/>
      <c r="X472" s="418"/>
      <c r="Y472" s="418"/>
      <c r="Z472" s="418"/>
    </row>
    <row r="473" spans="1:26">
      <c r="A473" s="423" t="str">
        <f t="shared" si="33"/>
        <v>Ейч Ар Кепитъл АД</v>
      </c>
      <c r="B473" s="423" t="str">
        <f t="shared" si="34"/>
        <v>204654533</v>
      </c>
      <c r="C473" s="424" t="str">
        <f t="shared" si="35"/>
        <v>31.12.2025</v>
      </c>
      <c r="D473" s="418" t="s">
        <v>626</v>
      </c>
      <c r="E473" s="418">
        <v>1</v>
      </c>
      <c r="F473" s="418" t="s">
        <v>625</v>
      </c>
      <c r="G473" s="418"/>
      <c r="H473" s="425">
        <f>'Справка 6'!D24</f>
        <v>0</v>
      </c>
      <c r="I473" s="418"/>
      <c r="J473" s="418"/>
      <c r="K473" s="418"/>
      <c r="L473" s="418"/>
      <c r="M473" s="418"/>
      <c r="N473" s="418"/>
      <c r="O473" s="418"/>
      <c r="P473" s="418"/>
      <c r="Q473" s="418"/>
      <c r="R473" s="418"/>
      <c r="S473" s="418"/>
      <c r="T473" s="418"/>
      <c r="U473" s="418"/>
      <c r="V473" s="418"/>
      <c r="W473" s="418"/>
      <c r="X473" s="418"/>
      <c r="Y473" s="418"/>
      <c r="Z473" s="418"/>
    </row>
    <row r="474" spans="1:26">
      <c r="A474" s="423" t="str">
        <f t="shared" si="33"/>
        <v>Ейч Ар Кепитъл АД</v>
      </c>
      <c r="B474" s="423" t="str">
        <f t="shared" si="34"/>
        <v>204654533</v>
      </c>
      <c r="C474" s="424" t="str">
        <f t="shared" si="35"/>
        <v>31.12.2025</v>
      </c>
      <c r="D474" s="418" t="s">
        <v>628</v>
      </c>
      <c r="E474" s="418">
        <v>1</v>
      </c>
      <c r="F474" s="418" t="s">
        <v>627</v>
      </c>
      <c r="G474" s="418"/>
      <c r="H474" s="425">
        <f>'Справка 6'!D25</f>
        <v>0</v>
      </c>
      <c r="I474" s="418"/>
      <c r="J474" s="418"/>
      <c r="K474" s="418"/>
      <c r="L474" s="418"/>
      <c r="M474" s="418"/>
      <c r="N474" s="418"/>
      <c r="O474" s="418"/>
      <c r="P474" s="418"/>
      <c r="Q474" s="418"/>
      <c r="R474" s="418"/>
      <c r="S474" s="418"/>
      <c r="T474" s="418"/>
      <c r="U474" s="418"/>
      <c r="V474" s="418"/>
      <c r="W474" s="418"/>
      <c r="X474" s="418"/>
      <c r="Y474" s="418"/>
      <c r="Z474" s="418"/>
    </row>
    <row r="475" spans="1:26">
      <c r="A475" s="423" t="str">
        <f t="shared" si="33"/>
        <v>Ейч Ар Кепитъл АД</v>
      </c>
      <c r="B475" s="423" t="str">
        <f t="shared" si="34"/>
        <v>204654533</v>
      </c>
      <c r="C475" s="424" t="str">
        <f t="shared" si="35"/>
        <v>31.12.2025</v>
      </c>
      <c r="D475" s="418" t="s">
        <v>629</v>
      </c>
      <c r="E475" s="418">
        <v>1</v>
      </c>
      <c r="F475" s="418" t="s">
        <v>612</v>
      </c>
      <c r="G475" s="418"/>
      <c r="H475" s="425">
        <f>'Справка 6'!D26</f>
        <v>0</v>
      </c>
      <c r="I475" s="418"/>
      <c r="J475" s="418"/>
      <c r="K475" s="418"/>
      <c r="L475" s="418"/>
      <c r="M475" s="418"/>
      <c r="N475" s="418"/>
      <c r="O475" s="418"/>
      <c r="P475" s="418"/>
      <c r="Q475" s="418"/>
      <c r="R475" s="418"/>
      <c r="S475" s="418"/>
      <c r="T475" s="418"/>
      <c r="U475" s="418"/>
      <c r="V475" s="418"/>
      <c r="W475" s="418"/>
      <c r="X475" s="418"/>
      <c r="Y475" s="418"/>
      <c r="Z475" s="418"/>
    </row>
    <row r="476" spans="1:26">
      <c r="A476" s="423" t="str">
        <f t="shared" si="33"/>
        <v>Ейч Ар Кепитъл АД</v>
      </c>
      <c r="B476" s="423" t="str">
        <f t="shared" si="34"/>
        <v>204654533</v>
      </c>
      <c r="C476" s="424" t="str">
        <f t="shared" si="35"/>
        <v>31.12.2025</v>
      </c>
      <c r="D476" s="418" t="s">
        <v>630</v>
      </c>
      <c r="E476" s="418">
        <v>1</v>
      </c>
      <c r="F476" s="418" t="s">
        <v>962</v>
      </c>
      <c r="G476" s="418"/>
      <c r="H476" s="425">
        <f>'Справка 6'!D27</f>
        <v>0</v>
      </c>
      <c r="I476" s="418"/>
      <c r="J476" s="418"/>
      <c r="K476" s="418"/>
      <c r="L476" s="418"/>
      <c r="M476" s="418"/>
      <c r="N476" s="418"/>
      <c r="O476" s="418"/>
      <c r="P476" s="418"/>
      <c r="Q476" s="418"/>
      <c r="R476" s="418"/>
      <c r="S476" s="418"/>
      <c r="T476" s="418"/>
      <c r="U476" s="418"/>
      <c r="V476" s="418"/>
      <c r="W476" s="418"/>
      <c r="X476" s="418"/>
      <c r="Y476" s="418"/>
      <c r="Z476" s="418"/>
    </row>
    <row r="477" spans="1:26">
      <c r="A477" s="423" t="str">
        <f t="shared" si="33"/>
        <v>Ейч Ар Кепитъл АД</v>
      </c>
      <c r="B477" s="423" t="str">
        <f t="shared" si="34"/>
        <v>204654533</v>
      </c>
      <c r="C477" s="424" t="str">
        <f t="shared" si="35"/>
        <v>31.12.2025</v>
      </c>
      <c r="D477" s="418" t="s">
        <v>634</v>
      </c>
      <c r="E477" s="418">
        <v>1</v>
      </c>
      <c r="F477" s="418" t="s">
        <v>633</v>
      </c>
      <c r="G477" s="418"/>
      <c r="H477" s="425">
        <f>'Справка 6'!D29</f>
        <v>25027</v>
      </c>
      <c r="I477" s="418"/>
      <c r="J477" s="418"/>
      <c r="K477" s="418"/>
      <c r="L477" s="418"/>
      <c r="M477" s="418"/>
      <c r="N477" s="418"/>
      <c r="O477" s="418"/>
      <c r="P477" s="418"/>
      <c r="Q477" s="418"/>
      <c r="R477" s="418"/>
      <c r="S477" s="418"/>
      <c r="T477" s="418"/>
      <c r="U477" s="418"/>
      <c r="V477" s="418"/>
      <c r="W477" s="418"/>
      <c r="X477" s="418"/>
      <c r="Y477" s="418"/>
      <c r="Z477" s="418"/>
    </row>
    <row r="478" spans="1:26">
      <c r="A478" s="423" t="str">
        <f t="shared" si="33"/>
        <v>Ейч Ар Кепитъл АД</v>
      </c>
      <c r="B478" s="423" t="str">
        <f t="shared" si="34"/>
        <v>204654533</v>
      </c>
      <c r="C478" s="424" t="str">
        <f t="shared" si="35"/>
        <v>31.12.2025</v>
      </c>
      <c r="D478" s="418" t="s">
        <v>635</v>
      </c>
      <c r="E478" s="418">
        <v>1</v>
      </c>
      <c r="F478" s="418" t="s">
        <v>126</v>
      </c>
      <c r="G478" s="418"/>
      <c r="H478" s="425">
        <f>'Справка 6'!D30</f>
        <v>1562</v>
      </c>
      <c r="I478" s="418"/>
      <c r="J478" s="418"/>
      <c r="K478" s="418"/>
      <c r="L478" s="418"/>
      <c r="M478" s="418"/>
      <c r="N478" s="418"/>
      <c r="O478" s="418"/>
      <c r="P478" s="418"/>
      <c r="Q478" s="418"/>
      <c r="R478" s="418"/>
      <c r="S478" s="418"/>
      <c r="T478" s="418"/>
      <c r="U478" s="418"/>
      <c r="V478" s="418"/>
      <c r="W478" s="418"/>
      <c r="X478" s="418"/>
      <c r="Y478" s="418"/>
      <c r="Z478" s="418"/>
    </row>
    <row r="479" spans="1:26">
      <c r="A479" s="423" t="str">
        <f t="shared" si="33"/>
        <v>Ейч Ар Кепитъл АД</v>
      </c>
      <c r="B479" s="423" t="str">
        <f t="shared" si="34"/>
        <v>204654533</v>
      </c>
      <c r="C479" s="424" t="str">
        <f t="shared" si="35"/>
        <v>31.12.2025</v>
      </c>
      <c r="D479" s="418" t="s">
        <v>636</v>
      </c>
      <c r="E479" s="418">
        <v>1</v>
      </c>
      <c r="F479" s="418" t="s">
        <v>128</v>
      </c>
      <c r="G479" s="418"/>
      <c r="H479" s="425">
        <f>'Справка 6'!D31</f>
        <v>0</v>
      </c>
      <c r="I479" s="418"/>
      <c r="J479" s="418"/>
      <c r="K479" s="418"/>
      <c r="L479" s="418"/>
      <c r="M479" s="418"/>
      <c r="N479" s="418"/>
      <c r="O479" s="418"/>
      <c r="P479" s="418"/>
      <c r="Q479" s="418"/>
      <c r="R479" s="418"/>
      <c r="S479" s="418"/>
      <c r="T479" s="418"/>
      <c r="U479" s="418"/>
      <c r="V479" s="418"/>
      <c r="W479" s="418"/>
      <c r="X479" s="418"/>
      <c r="Y479" s="418"/>
      <c r="Z479" s="418"/>
    </row>
    <row r="480" spans="1:26">
      <c r="A480" s="423" t="str">
        <f t="shared" si="33"/>
        <v>Ейч Ар Кепитъл АД</v>
      </c>
      <c r="B480" s="423" t="str">
        <f t="shared" si="34"/>
        <v>204654533</v>
      </c>
      <c r="C480" s="424" t="str">
        <f t="shared" si="35"/>
        <v>31.12.2025</v>
      </c>
      <c r="D480" s="418" t="s">
        <v>637</v>
      </c>
      <c r="E480" s="418">
        <v>1</v>
      </c>
      <c r="F480" s="418" t="s">
        <v>132</v>
      </c>
      <c r="G480" s="418"/>
      <c r="H480" s="425">
        <f>'Справка 6'!D32</f>
        <v>16201</v>
      </c>
      <c r="I480" s="418"/>
      <c r="J480" s="418"/>
      <c r="K480" s="418"/>
      <c r="L480" s="418"/>
      <c r="M480" s="418"/>
      <c r="N480" s="418"/>
      <c r="O480" s="418"/>
      <c r="P480" s="418"/>
      <c r="Q480" s="418"/>
      <c r="R480" s="418"/>
      <c r="S480" s="418"/>
      <c r="T480" s="418"/>
      <c r="U480" s="418"/>
      <c r="V480" s="418"/>
      <c r="W480" s="418"/>
      <c r="X480" s="418"/>
      <c r="Y480" s="418"/>
      <c r="Z480" s="418"/>
    </row>
    <row r="481" spans="1:26">
      <c r="A481" s="423" t="str">
        <f t="shared" si="33"/>
        <v>Ейч Ар Кепитъл АД</v>
      </c>
      <c r="B481" s="423" t="str">
        <f t="shared" si="34"/>
        <v>204654533</v>
      </c>
      <c r="C481" s="424" t="str">
        <f t="shared" si="35"/>
        <v>31.12.2025</v>
      </c>
      <c r="D481" s="418" t="s">
        <v>638</v>
      </c>
      <c r="E481" s="418">
        <v>1</v>
      </c>
      <c r="F481" s="418" t="s">
        <v>134</v>
      </c>
      <c r="G481" s="418"/>
      <c r="H481" s="425">
        <f>'Справка 6'!D33</f>
        <v>7264</v>
      </c>
      <c r="I481" s="418"/>
      <c r="J481" s="418"/>
      <c r="K481" s="418"/>
      <c r="L481" s="418"/>
      <c r="M481" s="418"/>
      <c r="N481" s="418"/>
      <c r="O481" s="418"/>
      <c r="P481" s="418"/>
      <c r="Q481" s="418"/>
      <c r="R481" s="418"/>
      <c r="S481" s="418"/>
      <c r="T481" s="418"/>
      <c r="U481" s="418"/>
      <c r="V481" s="418"/>
      <c r="W481" s="418"/>
      <c r="X481" s="418"/>
      <c r="Y481" s="418"/>
      <c r="Z481" s="418"/>
    </row>
    <row r="482" spans="1:26">
      <c r="A482" s="423" t="str">
        <f t="shared" si="33"/>
        <v>Ейч Ар Кепитъл АД</v>
      </c>
      <c r="B482" s="423" t="str">
        <f t="shared" si="34"/>
        <v>204654533</v>
      </c>
      <c r="C482" s="424" t="str">
        <f t="shared" si="35"/>
        <v>31.12.2025</v>
      </c>
      <c r="D482" s="418" t="s">
        <v>640</v>
      </c>
      <c r="E482" s="418">
        <v>1</v>
      </c>
      <c r="F482" s="418" t="s">
        <v>639</v>
      </c>
      <c r="G482" s="418"/>
      <c r="H482" s="425">
        <f>'Справка 6'!D34</f>
        <v>0</v>
      </c>
      <c r="I482" s="418"/>
      <c r="J482" s="418"/>
      <c r="K482" s="418"/>
      <c r="L482" s="418"/>
      <c r="M482" s="418"/>
      <c r="N482" s="418"/>
      <c r="O482" s="418"/>
      <c r="P482" s="418"/>
      <c r="Q482" s="418"/>
      <c r="R482" s="418"/>
      <c r="S482" s="418"/>
      <c r="T482" s="418"/>
      <c r="U482" s="418"/>
      <c r="V482" s="418"/>
      <c r="W482" s="418"/>
      <c r="X482" s="418"/>
      <c r="Y482" s="418"/>
      <c r="Z482" s="418"/>
    </row>
    <row r="483" spans="1:26">
      <c r="A483" s="423" t="str">
        <f t="shared" si="33"/>
        <v>Ейч Ар Кепитъл АД</v>
      </c>
      <c r="B483" s="423" t="str">
        <f t="shared" si="34"/>
        <v>204654533</v>
      </c>
      <c r="C483" s="424" t="str">
        <f t="shared" si="35"/>
        <v>31.12.2025</v>
      </c>
      <c r="D483" s="418" t="s">
        <v>641</v>
      </c>
      <c r="E483" s="418">
        <v>1</v>
      </c>
      <c r="F483" s="418" t="s">
        <v>140</v>
      </c>
      <c r="G483" s="418"/>
      <c r="H483" s="425">
        <f>'Справка 6'!D35</f>
        <v>0</v>
      </c>
      <c r="I483" s="418"/>
      <c r="J483" s="418"/>
      <c r="K483" s="418"/>
      <c r="L483" s="418"/>
      <c r="M483" s="418"/>
      <c r="N483" s="418"/>
      <c r="O483" s="418"/>
      <c r="P483" s="418"/>
      <c r="Q483" s="418"/>
      <c r="R483" s="418"/>
      <c r="S483" s="418"/>
      <c r="T483" s="418"/>
      <c r="U483" s="418"/>
      <c r="V483" s="418"/>
      <c r="W483" s="418"/>
      <c r="X483" s="418"/>
      <c r="Y483" s="418"/>
      <c r="Z483" s="418"/>
    </row>
    <row r="484" spans="1:26">
      <c r="A484" s="423" t="str">
        <f t="shared" si="33"/>
        <v>Ейч Ар Кепитъл АД</v>
      </c>
      <c r="B484" s="423" t="str">
        <f t="shared" si="34"/>
        <v>204654533</v>
      </c>
      <c r="C484" s="424" t="str">
        <f t="shared" si="35"/>
        <v>31.12.2025</v>
      </c>
      <c r="D484" s="418" t="s">
        <v>643</v>
      </c>
      <c r="E484" s="418">
        <v>1</v>
      </c>
      <c r="F484" s="418" t="s">
        <v>642</v>
      </c>
      <c r="G484" s="418"/>
      <c r="H484" s="425">
        <f>'Справка 6'!D36</f>
        <v>0</v>
      </c>
      <c r="I484" s="418"/>
      <c r="J484" s="418"/>
      <c r="K484" s="418"/>
      <c r="L484" s="418"/>
      <c r="M484" s="418"/>
      <c r="N484" s="418"/>
      <c r="O484" s="418"/>
      <c r="P484" s="418"/>
      <c r="Q484" s="418"/>
      <c r="R484" s="418"/>
      <c r="S484" s="418"/>
      <c r="T484" s="418"/>
      <c r="U484" s="418"/>
      <c r="V484" s="418"/>
      <c r="W484" s="418"/>
      <c r="X484" s="418"/>
      <c r="Y484" s="418"/>
      <c r="Z484" s="418"/>
    </row>
    <row r="485" spans="1:26">
      <c r="A485" s="423" t="str">
        <f t="shared" si="33"/>
        <v>Ейч Ар Кепитъл АД</v>
      </c>
      <c r="B485" s="423" t="str">
        <f t="shared" si="34"/>
        <v>204654533</v>
      </c>
      <c r="C485" s="424" t="str">
        <f t="shared" si="35"/>
        <v>31.12.2025</v>
      </c>
      <c r="D485" s="418" t="s">
        <v>645</v>
      </c>
      <c r="E485" s="418">
        <v>1</v>
      </c>
      <c r="F485" s="418" t="s">
        <v>644</v>
      </c>
      <c r="G485" s="418"/>
      <c r="H485" s="425">
        <f>'Справка 6'!D37</f>
        <v>0</v>
      </c>
      <c r="I485" s="418"/>
      <c r="J485" s="418"/>
      <c r="K485" s="418"/>
      <c r="L485" s="418"/>
      <c r="M485" s="418"/>
      <c r="N485" s="418"/>
      <c r="O485" s="418"/>
      <c r="P485" s="418"/>
      <c r="Q485" s="418"/>
      <c r="R485" s="418"/>
      <c r="S485" s="418"/>
      <c r="T485" s="418"/>
      <c r="U485" s="418"/>
      <c r="V485" s="418"/>
      <c r="W485" s="418"/>
      <c r="X485" s="418"/>
      <c r="Y485" s="418"/>
      <c r="Z485" s="418"/>
    </row>
    <row r="486" spans="1:26">
      <c r="A486" s="423" t="str">
        <f t="shared" si="33"/>
        <v>Ейч Ар Кепитъл АД</v>
      </c>
      <c r="B486" s="423" t="str">
        <f t="shared" si="34"/>
        <v>204654533</v>
      </c>
      <c r="C486" s="424" t="str">
        <f t="shared" si="35"/>
        <v>31.12.2025</v>
      </c>
      <c r="D486" s="418" t="s">
        <v>647</v>
      </c>
      <c r="E486" s="418">
        <v>1</v>
      </c>
      <c r="F486" s="418" t="s">
        <v>646</v>
      </c>
      <c r="G486" s="418"/>
      <c r="H486" s="425">
        <f>'Справка 6'!D38</f>
        <v>0</v>
      </c>
      <c r="I486" s="418"/>
      <c r="J486" s="418"/>
      <c r="K486" s="418"/>
      <c r="L486" s="418"/>
      <c r="M486" s="418"/>
      <c r="N486" s="418"/>
      <c r="O486" s="418"/>
      <c r="P486" s="418"/>
      <c r="Q486" s="418"/>
      <c r="R486" s="418"/>
      <c r="S486" s="418"/>
      <c r="T486" s="418"/>
      <c r="U486" s="418"/>
      <c r="V486" s="418"/>
      <c r="W486" s="418"/>
      <c r="X486" s="418"/>
      <c r="Y486" s="418"/>
      <c r="Z486" s="418"/>
    </row>
    <row r="487" spans="1:26">
      <c r="A487" s="423" t="str">
        <f t="shared" si="33"/>
        <v>Ейч Ар Кепитъл АД</v>
      </c>
      <c r="B487" s="423" t="str">
        <f t="shared" si="34"/>
        <v>204654533</v>
      </c>
      <c r="C487" s="424" t="str">
        <f t="shared" si="35"/>
        <v>31.12.2025</v>
      </c>
      <c r="D487" s="418" t="s">
        <v>648</v>
      </c>
      <c r="E487" s="418">
        <v>1</v>
      </c>
      <c r="F487" s="418" t="s">
        <v>612</v>
      </c>
      <c r="G487" s="418"/>
      <c r="H487" s="425">
        <f>'Справка 6'!D39</f>
        <v>0</v>
      </c>
      <c r="I487" s="418"/>
      <c r="J487" s="418"/>
      <c r="K487" s="418"/>
      <c r="L487" s="418"/>
      <c r="M487" s="418"/>
      <c r="N487" s="418"/>
      <c r="O487" s="418"/>
      <c r="P487" s="418"/>
      <c r="Q487" s="418"/>
      <c r="R487" s="418"/>
      <c r="S487" s="418"/>
      <c r="T487" s="418"/>
      <c r="U487" s="418"/>
      <c r="V487" s="418"/>
      <c r="W487" s="418"/>
      <c r="X487" s="418"/>
      <c r="Y487" s="418"/>
      <c r="Z487" s="418"/>
    </row>
    <row r="488" spans="1:26">
      <c r="A488" s="423" t="str">
        <f t="shared" si="33"/>
        <v>Ейч Ар Кепитъл АД</v>
      </c>
      <c r="B488" s="423" t="str">
        <f t="shared" si="34"/>
        <v>204654533</v>
      </c>
      <c r="C488" s="424" t="str">
        <f t="shared" si="35"/>
        <v>31.12.2025</v>
      </c>
      <c r="D488" s="418" t="s">
        <v>650</v>
      </c>
      <c r="E488" s="418">
        <v>1</v>
      </c>
      <c r="F488" s="418" t="s">
        <v>632</v>
      </c>
      <c r="G488" s="418"/>
      <c r="H488" s="425">
        <f>'Справка 6'!D40</f>
        <v>25027</v>
      </c>
      <c r="I488" s="418"/>
      <c r="J488" s="418"/>
      <c r="K488" s="418"/>
      <c r="L488" s="418"/>
      <c r="M488" s="418"/>
      <c r="N488" s="418"/>
      <c r="O488" s="418"/>
      <c r="P488" s="418"/>
      <c r="Q488" s="418"/>
      <c r="R488" s="418"/>
      <c r="S488" s="418"/>
      <c r="T488" s="418"/>
      <c r="U488" s="418"/>
      <c r="V488" s="418"/>
      <c r="W488" s="418"/>
      <c r="X488" s="418"/>
      <c r="Y488" s="418"/>
      <c r="Z488" s="418"/>
    </row>
    <row r="489" spans="1:26">
      <c r="A489" s="423" t="str">
        <f t="shared" si="33"/>
        <v>Ейч Ар Кепитъл АД</v>
      </c>
      <c r="B489" s="423" t="str">
        <f t="shared" si="34"/>
        <v>204654533</v>
      </c>
      <c r="C489" s="424" t="str">
        <f t="shared" si="35"/>
        <v>31.12.2025</v>
      </c>
      <c r="D489" s="418" t="s">
        <v>653</v>
      </c>
      <c r="E489" s="418">
        <v>1</v>
      </c>
      <c r="F489" s="418" t="s">
        <v>652</v>
      </c>
      <c r="G489" s="418"/>
      <c r="H489" s="425">
        <f>'Справка 6'!D41</f>
        <v>0</v>
      </c>
      <c r="I489" s="418"/>
      <c r="J489" s="418"/>
      <c r="K489" s="418"/>
      <c r="L489" s="418"/>
      <c r="M489" s="418"/>
      <c r="N489" s="418"/>
      <c r="O489" s="418"/>
      <c r="P489" s="418"/>
      <c r="Q489" s="418"/>
      <c r="R489" s="418"/>
      <c r="S489" s="418"/>
      <c r="T489" s="418"/>
      <c r="U489" s="418"/>
      <c r="V489" s="418"/>
      <c r="W489" s="418"/>
      <c r="X489" s="418"/>
      <c r="Y489" s="418"/>
      <c r="Z489" s="418"/>
    </row>
    <row r="490" spans="1:26">
      <c r="A490" s="423" t="str">
        <f t="shared" si="33"/>
        <v>Ейч Ар Кепитъл АД</v>
      </c>
      <c r="B490" s="423" t="str">
        <f t="shared" si="34"/>
        <v>204654533</v>
      </c>
      <c r="C490" s="424" t="str">
        <f t="shared" si="35"/>
        <v>31.12.2025</v>
      </c>
      <c r="D490" s="418" t="s">
        <v>655</v>
      </c>
      <c r="E490" s="418">
        <v>1</v>
      </c>
      <c r="F490" s="418" t="s">
        <v>654</v>
      </c>
      <c r="G490" s="418"/>
      <c r="H490" s="427">
        <f>'Справка 6'!D42</f>
        <v>25030</v>
      </c>
      <c r="I490" s="418"/>
      <c r="J490" s="418"/>
      <c r="K490" s="418"/>
      <c r="L490" s="418"/>
      <c r="M490" s="418"/>
      <c r="N490" s="418"/>
      <c r="O490" s="418"/>
      <c r="P490" s="418"/>
      <c r="Q490" s="418"/>
      <c r="R490" s="418"/>
      <c r="S490" s="418"/>
      <c r="T490" s="418"/>
      <c r="U490" s="418"/>
      <c r="V490" s="418"/>
      <c r="W490" s="418"/>
      <c r="X490" s="418"/>
      <c r="Y490" s="418"/>
      <c r="Z490" s="418"/>
    </row>
    <row r="491" spans="1:26">
      <c r="A491" s="423" t="str">
        <f t="shared" si="33"/>
        <v>Ейч Ар Кепитъл АД</v>
      </c>
      <c r="B491" s="423" t="str">
        <f t="shared" si="34"/>
        <v>204654533</v>
      </c>
      <c r="C491" s="424" t="str">
        <f t="shared" si="35"/>
        <v>31.12.2025</v>
      </c>
      <c r="D491" s="418" t="s">
        <v>592</v>
      </c>
      <c r="E491" s="418">
        <v>2</v>
      </c>
      <c r="F491" s="418" t="s">
        <v>591</v>
      </c>
      <c r="G491" s="418"/>
      <c r="H491" s="425">
        <f>'Справка 6'!E11</f>
        <v>0</v>
      </c>
      <c r="I491" s="418"/>
      <c r="J491" s="418"/>
      <c r="K491" s="418"/>
      <c r="L491" s="418"/>
      <c r="M491" s="418"/>
      <c r="N491" s="418"/>
      <c r="O491" s="418"/>
      <c r="P491" s="418"/>
      <c r="Q491" s="418"/>
      <c r="R491" s="418"/>
      <c r="S491" s="418"/>
      <c r="T491" s="418"/>
      <c r="U491" s="418"/>
      <c r="V491" s="418"/>
      <c r="W491" s="418"/>
      <c r="X491" s="418"/>
      <c r="Y491" s="418"/>
      <c r="Z491" s="418"/>
    </row>
    <row r="492" spans="1:26">
      <c r="A492" s="423" t="str">
        <f t="shared" si="33"/>
        <v>Ейч Ар Кепитъл АД</v>
      </c>
      <c r="B492" s="423" t="str">
        <f t="shared" si="34"/>
        <v>204654533</v>
      </c>
      <c r="C492" s="424" t="str">
        <f t="shared" si="35"/>
        <v>31.12.2025</v>
      </c>
      <c r="D492" s="418" t="s">
        <v>595</v>
      </c>
      <c r="E492" s="418">
        <v>2</v>
      </c>
      <c r="F492" s="418" t="s">
        <v>594</v>
      </c>
      <c r="G492" s="418"/>
      <c r="H492" s="425">
        <f>'Справка 6'!E12</f>
        <v>0</v>
      </c>
      <c r="I492" s="418"/>
      <c r="J492" s="418"/>
      <c r="K492" s="418"/>
      <c r="L492" s="418"/>
      <c r="M492" s="418"/>
      <c r="N492" s="418"/>
      <c r="O492" s="418"/>
      <c r="P492" s="418"/>
      <c r="Q492" s="418"/>
      <c r="R492" s="418"/>
      <c r="S492" s="418"/>
      <c r="T492" s="418"/>
      <c r="U492" s="418"/>
      <c r="V492" s="418"/>
      <c r="W492" s="418"/>
      <c r="X492" s="418"/>
      <c r="Y492" s="418"/>
      <c r="Z492" s="418"/>
    </row>
    <row r="493" spans="1:26">
      <c r="A493" s="423" t="str">
        <f t="shared" si="33"/>
        <v>Ейч Ар Кепитъл АД</v>
      </c>
      <c r="B493" s="423" t="str">
        <f t="shared" si="34"/>
        <v>204654533</v>
      </c>
      <c r="C493" s="424" t="str">
        <f t="shared" si="35"/>
        <v>31.12.2025</v>
      </c>
      <c r="D493" s="418" t="s">
        <v>598</v>
      </c>
      <c r="E493" s="418">
        <v>2</v>
      </c>
      <c r="F493" s="418" t="s">
        <v>597</v>
      </c>
      <c r="G493" s="418"/>
      <c r="H493" s="425">
        <f>'Справка 6'!E13</f>
        <v>0</v>
      </c>
      <c r="I493" s="418"/>
      <c r="J493" s="418"/>
      <c r="K493" s="418"/>
      <c r="L493" s="418"/>
      <c r="M493" s="418"/>
      <c r="N493" s="418"/>
      <c r="O493" s="418"/>
      <c r="P493" s="418"/>
      <c r="Q493" s="418"/>
      <c r="R493" s="418"/>
      <c r="S493" s="418"/>
      <c r="T493" s="418"/>
      <c r="U493" s="418"/>
      <c r="V493" s="418"/>
      <c r="W493" s="418"/>
      <c r="X493" s="418"/>
      <c r="Y493" s="418"/>
      <c r="Z493" s="418"/>
    </row>
    <row r="494" spans="1:26">
      <c r="A494" s="423" t="str">
        <f t="shared" si="33"/>
        <v>Ейч Ар Кепитъл АД</v>
      </c>
      <c r="B494" s="423" t="str">
        <f t="shared" si="34"/>
        <v>204654533</v>
      </c>
      <c r="C494" s="424" t="str">
        <f t="shared" si="35"/>
        <v>31.12.2025</v>
      </c>
      <c r="D494" s="418" t="s">
        <v>601</v>
      </c>
      <c r="E494" s="418">
        <v>2</v>
      </c>
      <c r="F494" s="418" t="s">
        <v>600</v>
      </c>
      <c r="G494" s="418"/>
      <c r="H494" s="425">
        <f>'Справка 6'!E14</f>
        <v>0</v>
      </c>
      <c r="I494" s="418"/>
      <c r="J494" s="418"/>
      <c r="K494" s="418"/>
      <c r="L494" s="418"/>
      <c r="M494" s="418"/>
      <c r="N494" s="418"/>
      <c r="O494" s="418"/>
      <c r="P494" s="418"/>
      <c r="Q494" s="418"/>
      <c r="R494" s="418"/>
      <c r="S494" s="418"/>
      <c r="T494" s="418"/>
      <c r="U494" s="418"/>
      <c r="V494" s="418"/>
      <c r="W494" s="418"/>
      <c r="X494" s="418"/>
      <c r="Y494" s="418"/>
      <c r="Z494" s="418"/>
    </row>
    <row r="495" spans="1:26">
      <c r="A495" s="423" t="str">
        <f t="shared" si="33"/>
        <v>Ейч Ар Кепитъл АД</v>
      </c>
      <c r="B495" s="423" t="str">
        <f t="shared" si="34"/>
        <v>204654533</v>
      </c>
      <c r="C495" s="424" t="str">
        <f t="shared" si="35"/>
        <v>31.12.2025</v>
      </c>
      <c r="D495" s="418" t="s">
        <v>604</v>
      </c>
      <c r="E495" s="418">
        <v>2</v>
      </c>
      <c r="F495" s="418" t="s">
        <v>603</v>
      </c>
      <c r="G495" s="418"/>
      <c r="H495" s="425">
        <f>'Справка 6'!E15</f>
        <v>0</v>
      </c>
      <c r="I495" s="418"/>
      <c r="J495" s="418"/>
      <c r="K495" s="418"/>
      <c r="L495" s="418"/>
      <c r="M495" s="418"/>
      <c r="N495" s="418"/>
      <c r="O495" s="418"/>
      <c r="P495" s="418"/>
      <c r="Q495" s="418"/>
      <c r="R495" s="418"/>
      <c r="S495" s="418"/>
      <c r="T495" s="418"/>
      <c r="U495" s="418"/>
      <c r="V495" s="418"/>
      <c r="W495" s="418"/>
      <c r="X495" s="418"/>
      <c r="Y495" s="418"/>
      <c r="Z495" s="418"/>
    </row>
    <row r="496" spans="1:26">
      <c r="A496" s="423" t="str">
        <f t="shared" si="33"/>
        <v>Ейч Ар Кепитъл АД</v>
      </c>
      <c r="B496" s="423" t="str">
        <f t="shared" si="34"/>
        <v>204654533</v>
      </c>
      <c r="C496" s="424" t="str">
        <f t="shared" si="35"/>
        <v>31.12.2025</v>
      </c>
      <c r="D496" s="418" t="s">
        <v>607</v>
      </c>
      <c r="E496" s="418">
        <v>2</v>
      </c>
      <c r="F496" s="418" t="s">
        <v>606</v>
      </c>
      <c r="G496" s="418"/>
      <c r="H496" s="425">
        <f>'Справка 6'!E16</f>
        <v>0</v>
      </c>
      <c r="I496" s="418"/>
      <c r="J496" s="418"/>
      <c r="K496" s="418"/>
      <c r="L496" s="418"/>
      <c r="M496" s="418"/>
      <c r="N496" s="418"/>
      <c r="O496" s="418"/>
      <c r="P496" s="418"/>
      <c r="Q496" s="418"/>
      <c r="R496" s="418"/>
      <c r="S496" s="418"/>
      <c r="T496" s="418"/>
      <c r="U496" s="418"/>
      <c r="V496" s="418"/>
      <c r="W496" s="418"/>
      <c r="X496" s="418"/>
      <c r="Y496" s="418"/>
      <c r="Z496" s="418"/>
    </row>
    <row r="497" spans="1:26">
      <c r="A497" s="423" t="str">
        <f t="shared" si="33"/>
        <v>Ейч Ар Кепитъл АД</v>
      </c>
      <c r="B497" s="423" t="str">
        <f t="shared" si="34"/>
        <v>204654533</v>
      </c>
      <c r="C497" s="424" t="str">
        <f t="shared" si="35"/>
        <v>31.12.2025</v>
      </c>
      <c r="D497" s="418" t="s">
        <v>610</v>
      </c>
      <c r="E497" s="418">
        <v>2</v>
      </c>
      <c r="F497" s="418" t="s">
        <v>609</v>
      </c>
      <c r="G497" s="418"/>
      <c r="H497" s="425">
        <f>'Справка 6'!E17</f>
        <v>0</v>
      </c>
      <c r="I497" s="418"/>
      <c r="J497" s="418"/>
      <c r="K497" s="418"/>
      <c r="L497" s="418"/>
      <c r="M497" s="418"/>
      <c r="N497" s="418"/>
      <c r="O497" s="418"/>
      <c r="P497" s="418"/>
      <c r="Q497" s="418"/>
      <c r="R497" s="418"/>
      <c r="S497" s="418"/>
      <c r="T497" s="418"/>
      <c r="U497" s="418"/>
      <c r="V497" s="418"/>
      <c r="W497" s="418"/>
      <c r="X497" s="418"/>
      <c r="Y497" s="418"/>
      <c r="Z497" s="418"/>
    </row>
    <row r="498" spans="1:26">
      <c r="A498" s="423" t="str">
        <f t="shared" si="33"/>
        <v>Ейч Ар Кепитъл АД</v>
      </c>
      <c r="B498" s="423" t="str">
        <f t="shared" si="34"/>
        <v>204654533</v>
      </c>
      <c r="C498" s="424" t="str">
        <f t="shared" si="35"/>
        <v>31.12.2025</v>
      </c>
      <c r="D498" s="418" t="s">
        <v>613</v>
      </c>
      <c r="E498" s="418">
        <v>2</v>
      </c>
      <c r="F498" s="418" t="s">
        <v>612</v>
      </c>
      <c r="G498" s="418"/>
      <c r="H498" s="425">
        <f>'Справка 6'!E18</f>
        <v>0</v>
      </c>
      <c r="I498" s="418"/>
      <c r="J498" s="418"/>
      <c r="K498" s="418"/>
      <c r="L498" s="418"/>
      <c r="M498" s="418"/>
      <c r="N498" s="418"/>
      <c r="O498" s="418"/>
      <c r="P498" s="418"/>
      <c r="Q498" s="418"/>
      <c r="R498" s="418"/>
      <c r="S498" s="418"/>
      <c r="T498" s="418"/>
      <c r="U498" s="418"/>
      <c r="V498" s="418"/>
      <c r="W498" s="418"/>
      <c r="X498" s="418"/>
      <c r="Y498" s="418"/>
      <c r="Z498" s="418"/>
    </row>
    <row r="499" spans="1:26">
      <c r="A499" s="423" t="str">
        <f t="shared" si="33"/>
        <v>Ейч Ар Кепитъл АД</v>
      </c>
      <c r="B499" s="423" t="str">
        <f t="shared" si="34"/>
        <v>204654533</v>
      </c>
      <c r="C499" s="424" t="str">
        <f t="shared" si="35"/>
        <v>31.12.2025</v>
      </c>
      <c r="D499" s="418" t="s">
        <v>614</v>
      </c>
      <c r="E499" s="418">
        <v>2</v>
      </c>
      <c r="F499" s="418" t="s">
        <v>589</v>
      </c>
      <c r="G499" s="418"/>
      <c r="H499" s="425">
        <f>'Справка 6'!E19</f>
        <v>0</v>
      </c>
      <c r="I499" s="418"/>
      <c r="J499" s="418"/>
      <c r="K499" s="418"/>
      <c r="L499" s="418"/>
      <c r="M499" s="418"/>
      <c r="N499" s="418"/>
      <c r="O499" s="418"/>
      <c r="P499" s="418"/>
      <c r="Q499" s="418"/>
      <c r="R499" s="418"/>
      <c r="S499" s="418"/>
      <c r="T499" s="418"/>
      <c r="U499" s="418"/>
      <c r="V499" s="418"/>
      <c r="W499" s="418"/>
      <c r="X499" s="418"/>
      <c r="Y499" s="418"/>
      <c r="Z499" s="418"/>
    </row>
    <row r="500" spans="1:26">
      <c r="A500" s="423" t="str">
        <f t="shared" si="33"/>
        <v>Ейч Ар Кепитъл АД</v>
      </c>
      <c r="B500" s="423" t="str">
        <f t="shared" si="34"/>
        <v>204654533</v>
      </c>
      <c r="C500" s="424" t="str">
        <f t="shared" si="35"/>
        <v>31.12.2025</v>
      </c>
      <c r="D500" s="418" t="s">
        <v>617</v>
      </c>
      <c r="E500" s="418">
        <v>2</v>
      </c>
      <c r="F500" s="418" t="s">
        <v>616</v>
      </c>
      <c r="G500" s="418"/>
      <c r="H500" s="425">
        <f>'Справка 6'!E20</f>
        <v>0</v>
      </c>
      <c r="I500" s="418"/>
      <c r="J500" s="418"/>
      <c r="K500" s="418"/>
      <c r="L500" s="418"/>
      <c r="M500" s="418"/>
      <c r="N500" s="418"/>
      <c r="O500" s="418"/>
      <c r="P500" s="418"/>
      <c r="Q500" s="418"/>
      <c r="R500" s="418"/>
      <c r="S500" s="418"/>
      <c r="T500" s="418"/>
      <c r="U500" s="418"/>
      <c r="V500" s="418"/>
      <c r="W500" s="418"/>
      <c r="X500" s="418"/>
      <c r="Y500" s="418"/>
      <c r="Z500" s="418"/>
    </row>
    <row r="501" spans="1:26">
      <c r="A501" s="423" t="str">
        <f t="shared" si="33"/>
        <v>Ейч Ар Кепитъл АД</v>
      </c>
      <c r="B501" s="423" t="str">
        <f t="shared" si="34"/>
        <v>204654533</v>
      </c>
      <c r="C501" s="424" t="str">
        <f t="shared" si="35"/>
        <v>31.12.2025</v>
      </c>
      <c r="D501" s="418" t="s">
        <v>620</v>
      </c>
      <c r="E501" s="418">
        <v>2</v>
      </c>
      <c r="F501" s="418" t="s">
        <v>619</v>
      </c>
      <c r="G501" s="418"/>
      <c r="H501" s="425">
        <f>'Справка 6'!E21</f>
        <v>0</v>
      </c>
      <c r="I501" s="418"/>
      <c r="J501" s="418"/>
      <c r="K501" s="418"/>
      <c r="L501" s="418"/>
      <c r="M501" s="418"/>
      <c r="N501" s="418"/>
      <c r="O501" s="418"/>
      <c r="P501" s="418"/>
      <c r="Q501" s="418"/>
      <c r="R501" s="418"/>
      <c r="S501" s="418"/>
      <c r="T501" s="418"/>
      <c r="U501" s="418"/>
      <c r="V501" s="418"/>
      <c r="W501" s="418"/>
      <c r="X501" s="418"/>
      <c r="Y501" s="418"/>
      <c r="Z501" s="418"/>
    </row>
    <row r="502" spans="1:26">
      <c r="A502" s="423" t="str">
        <f t="shared" si="33"/>
        <v>Ейч Ар Кепитъл АД</v>
      </c>
      <c r="B502" s="423" t="str">
        <f t="shared" si="34"/>
        <v>204654533</v>
      </c>
      <c r="C502" s="424" t="str">
        <f t="shared" si="35"/>
        <v>31.12.2025</v>
      </c>
      <c r="D502" s="418" t="s">
        <v>624</v>
      </c>
      <c r="E502" s="418">
        <v>2</v>
      </c>
      <c r="F502" s="418" t="s">
        <v>623</v>
      </c>
      <c r="G502" s="418"/>
      <c r="H502" s="425">
        <f>'Справка 6'!E23</f>
        <v>0</v>
      </c>
      <c r="I502" s="418"/>
      <c r="J502" s="418"/>
      <c r="K502" s="418"/>
      <c r="L502" s="418"/>
      <c r="M502" s="418"/>
      <c r="N502" s="418"/>
      <c r="O502" s="418"/>
      <c r="P502" s="418"/>
      <c r="Q502" s="418"/>
      <c r="R502" s="418"/>
      <c r="S502" s="418"/>
      <c r="T502" s="418"/>
      <c r="U502" s="418"/>
      <c r="V502" s="418"/>
      <c r="W502" s="418"/>
      <c r="X502" s="418"/>
      <c r="Y502" s="418"/>
      <c r="Z502" s="418"/>
    </row>
    <row r="503" spans="1:26">
      <c r="A503" s="423" t="str">
        <f t="shared" si="33"/>
        <v>Ейч Ар Кепитъл АД</v>
      </c>
      <c r="B503" s="423" t="str">
        <f t="shared" si="34"/>
        <v>204654533</v>
      </c>
      <c r="C503" s="424" t="str">
        <f t="shared" si="35"/>
        <v>31.12.2025</v>
      </c>
      <c r="D503" s="418" t="s">
        <v>626</v>
      </c>
      <c r="E503" s="418">
        <v>2</v>
      </c>
      <c r="F503" s="418" t="s">
        <v>625</v>
      </c>
      <c r="G503" s="418"/>
      <c r="H503" s="425">
        <f>'Справка 6'!E24</f>
        <v>0</v>
      </c>
      <c r="I503" s="418"/>
      <c r="J503" s="418"/>
      <c r="K503" s="418"/>
      <c r="L503" s="418"/>
      <c r="M503" s="418"/>
      <c r="N503" s="418"/>
      <c r="O503" s="418"/>
      <c r="P503" s="418"/>
      <c r="Q503" s="418"/>
      <c r="R503" s="418"/>
      <c r="S503" s="418"/>
      <c r="T503" s="418"/>
      <c r="U503" s="418"/>
      <c r="V503" s="418"/>
      <c r="W503" s="418"/>
      <c r="X503" s="418"/>
      <c r="Y503" s="418"/>
      <c r="Z503" s="418"/>
    </row>
    <row r="504" spans="1:26">
      <c r="A504" s="423" t="str">
        <f t="shared" si="33"/>
        <v>Ейч Ар Кепитъл АД</v>
      </c>
      <c r="B504" s="423" t="str">
        <f t="shared" si="34"/>
        <v>204654533</v>
      </c>
      <c r="C504" s="424" t="str">
        <f t="shared" si="35"/>
        <v>31.12.2025</v>
      </c>
      <c r="D504" s="418" t="s">
        <v>628</v>
      </c>
      <c r="E504" s="418">
        <v>2</v>
      </c>
      <c r="F504" s="418" t="s">
        <v>627</v>
      </c>
      <c r="G504" s="418"/>
      <c r="H504" s="425">
        <f>'Справка 6'!E25</f>
        <v>0</v>
      </c>
      <c r="I504" s="418"/>
      <c r="J504" s="418"/>
      <c r="K504" s="418"/>
      <c r="L504" s="418"/>
      <c r="M504" s="418"/>
      <c r="N504" s="418"/>
      <c r="O504" s="418"/>
      <c r="P504" s="418"/>
      <c r="Q504" s="418"/>
      <c r="R504" s="418"/>
      <c r="S504" s="418"/>
      <c r="T504" s="418"/>
      <c r="U504" s="418"/>
      <c r="V504" s="418"/>
      <c r="W504" s="418"/>
      <c r="X504" s="418"/>
      <c r="Y504" s="418"/>
      <c r="Z504" s="418"/>
    </row>
    <row r="505" spans="1:26">
      <c r="A505" s="423" t="str">
        <f t="shared" si="33"/>
        <v>Ейч Ар Кепитъл АД</v>
      </c>
      <c r="B505" s="423" t="str">
        <f t="shared" si="34"/>
        <v>204654533</v>
      </c>
      <c r="C505" s="424" t="str">
        <f t="shared" si="35"/>
        <v>31.12.2025</v>
      </c>
      <c r="D505" s="418" t="s">
        <v>629</v>
      </c>
      <c r="E505" s="418">
        <v>2</v>
      </c>
      <c r="F505" s="418" t="s">
        <v>612</v>
      </c>
      <c r="G505" s="418"/>
      <c r="H505" s="425">
        <f>'Справка 6'!E26</f>
        <v>0</v>
      </c>
      <c r="I505" s="418"/>
      <c r="J505" s="418"/>
      <c r="K505" s="418"/>
      <c r="L505" s="418"/>
      <c r="M505" s="418"/>
      <c r="N505" s="418"/>
      <c r="O505" s="418"/>
      <c r="P505" s="418"/>
      <c r="Q505" s="418"/>
      <c r="R505" s="418"/>
      <c r="S505" s="418"/>
      <c r="T505" s="418"/>
      <c r="U505" s="418"/>
      <c r="V505" s="418"/>
      <c r="W505" s="418"/>
      <c r="X505" s="418"/>
      <c r="Y505" s="418"/>
      <c r="Z505" s="418"/>
    </row>
    <row r="506" spans="1:26">
      <c r="A506" s="423" t="str">
        <f t="shared" si="33"/>
        <v>Ейч Ар Кепитъл АД</v>
      </c>
      <c r="B506" s="423" t="str">
        <f t="shared" si="34"/>
        <v>204654533</v>
      </c>
      <c r="C506" s="424" t="str">
        <f t="shared" si="35"/>
        <v>31.12.2025</v>
      </c>
      <c r="D506" s="418" t="s">
        <v>630</v>
      </c>
      <c r="E506" s="418">
        <v>2</v>
      </c>
      <c r="F506" s="418" t="s">
        <v>962</v>
      </c>
      <c r="G506" s="418"/>
      <c r="H506" s="425">
        <f>'Справка 6'!E27</f>
        <v>0</v>
      </c>
      <c r="I506" s="418"/>
      <c r="J506" s="418"/>
      <c r="K506" s="418"/>
      <c r="L506" s="418"/>
      <c r="M506" s="418"/>
      <c r="N506" s="418"/>
      <c r="O506" s="418"/>
      <c r="P506" s="418"/>
      <c r="Q506" s="418"/>
      <c r="R506" s="418"/>
      <c r="S506" s="418"/>
      <c r="T506" s="418"/>
      <c r="U506" s="418"/>
      <c r="V506" s="418"/>
      <c r="W506" s="418"/>
      <c r="X506" s="418"/>
      <c r="Y506" s="418"/>
      <c r="Z506" s="418"/>
    </row>
    <row r="507" spans="1:26">
      <c r="A507" s="423" t="str">
        <f t="shared" si="33"/>
        <v>Ейч Ар Кепитъл АД</v>
      </c>
      <c r="B507" s="423" t="str">
        <f t="shared" si="34"/>
        <v>204654533</v>
      </c>
      <c r="C507" s="424" t="str">
        <f t="shared" si="35"/>
        <v>31.12.2025</v>
      </c>
      <c r="D507" s="418" t="s">
        <v>634</v>
      </c>
      <c r="E507" s="418">
        <v>2</v>
      </c>
      <c r="F507" s="418" t="s">
        <v>633</v>
      </c>
      <c r="G507" s="418"/>
      <c r="H507" s="425">
        <f>'Справка 6'!E29</f>
        <v>211</v>
      </c>
      <c r="I507" s="418"/>
      <c r="J507" s="418"/>
      <c r="K507" s="418"/>
      <c r="L507" s="418"/>
      <c r="M507" s="418"/>
      <c r="N507" s="418"/>
      <c r="O507" s="418"/>
      <c r="P507" s="418"/>
      <c r="Q507" s="418"/>
      <c r="R507" s="418"/>
      <c r="S507" s="418"/>
      <c r="T507" s="418"/>
      <c r="U507" s="418"/>
      <c r="V507" s="418"/>
      <c r="W507" s="418"/>
      <c r="X507" s="418"/>
      <c r="Y507" s="418"/>
      <c r="Z507" s="418"/>
    </row>
    <row r="508" spans="1:26">
      <c r="A508" s="423" t="str">
        <f t="shared" si="33"/>
        <v>Ейч Ар Кепитъл АД</v>
      </c>
      <c r="B508" s="423" t="str">
        <f t="shared" si="34"/>
        <v>204654533</v>
      </c>
      <c r="C508" s="424" t="str">
        <f t="shared" si="35"/>
        <v>31.12.2025</v>
      </c>
      <c r="D508" s="418" t="s">
        <v>635</v>
      </c>
      <c r="E508" s="418">
        <v>2</v>
      </c>
      <c r="F508" s="418" t="s">
        <v>126</v>
      </c>
      <c r="G508" s="418"/>
      <c r="H508" s="425">
        <f>'Справка 6'!E30</f>
        <v>0</v>
      </c>
      <c r="I508" s="418"/>
      <c r="J508" s="418"/>
      <c r="K508" s="418"/>
      <c r="L508" s="418"/>
      <c r="M508" s="418"/>
      <c r="N508" s="418"/>
      <c r="O508" s="418"/>
      <c r="P508" s="418"/>
      <c r="Q508" s="418"/>
      <c r="R508" s="418"/>
      <c r="S508" s="418"/>
      <c r="T508" s="418"/>
      <c r="U508" s="418"/>
      <c r="V508" s="418"/>
      <c r="W508" s="418"/>
      <c r="X508" s="418"/>
      <c r="Y508" s="418"/>
      <c r="Z508" s="418"/>
    </row>
    <row r="509" spans="1:26">
      <c r="A509" s="423" t="str">
        <f t="shared" si="33"/>
        <v>Ейч Ар Кепитъл АД</v>
      </c>
      <c r="B509" s="423" t="str">
        <f t="shared" si="34"/>
        <v>204654533</v>
      </c>
      <c r="C509" s="424" t="str">
        <f t="shared" si="35"/>
        <v>31.12.2025</v>
      </c>
      <c r="D509" s="418" t="s">
        <v>636</v>
      </c>
      <c r="E509" s="418">
        <v>2</v>
      </c>
      <c r="F509" s="418" t="s">
        <v>128</v>
      </c>
      <c r="G509" s="418"/>
      <c r="H509" s="425">
        <f>'Справка 6'!E31</f>
        <v>0</v>
      </c>
      <c r="I509" s="418"/>
      <c r="J509" s="418"/>
      <c r="K509" s="418"/>
      <c r="L509" s="418"/>
      <c r="M509" s="418"/>
      <c r="N509" s="418"/>
      <c r="O509" s="418"/>
      <c r="P509" s="418"/>
      <c r="Q509" s="418"/>
      <c r="R509" s="418"/>
      <c r="S509" s="418"/>
      <c r="T509" s="418"/>
      <c r="U509" s="418"/>
      <c r="V509" s="418"/>
      <c r="W509" s="418"/>
      <c r="X509" s="418"/>
      <c r="Y509" s="418"/>
      <c r="Z509" s="418"/>
    </row>
    <row r="510" spans="1:26">
      <c r="A510" s="423" t="str">
        <f t="shared" si="33"/>
        <v>Ейч Ар Кепитъл АД</v>
      </c>
      <c r="B510" s="423" t="str">
        <f t="shared" si="34"/>
        <v>204654533</v>
      </c>
      <c r="C510" s="424" t="str">
        <f t="shared" si="35"/>
        <v>31.12.2025</v>
      </c>
      <c r="D510" s="418" t="s">
        <v>637</v>
      </c>
      <c r="E510" s="418">
        <v>2</v>
      </c>
      <c r="F510" s="418" t="s">
        <v>132</v>
      </c>
      <c r="G510" s="418"/>
      <c r="H510" s="425">
        <f>'Справка 6'!E32</f>
        <v>0</v>
      </c>
      <c r="I510" s="418"/>
      <c r="J510" s="418"/>
      <c r="K510" s="418"/>
      <c r="L510" s="418"/>
      <c r="M510" s="418"/>
      <c r="N510" s="418"/>
      <c r="O510" s="418"/>
      <c r="P510" s="418"/>
      <c r="Q510" s="418"/>
      <c r="R510" s="418"/>
      <c r="S510" s="418"/>
      <c r="T510" s="418"/>
      <c r="U510" s="418"/>
      <c r="V510" s="418"/>
      <c r="W510" s="418"/>
      <c r="X510" s="418"/>
      <c r="Y510" s="418"/>
      <c r="Z510" s="418"/>
    </row>
    <row r="511" spans="1:26">
      <c r="A511" s="423" t="str">
        <f t="shared" si="33"/>
        <v>Ейч Ар Кепитъл АД</v>
      </c>
      <c r="B511" s="423" t="str">
        <f t="shared" si="34"/>
        <v>204654533</v>
      </c>
      <c r="C511" s="424" t="str">
        <f t="shared" si="35"/>
        <v>31.12.2025</v>
      </c>
      <c r="D511" s="418" t="s">
        <v>638</v>
      </c>
      <c r="E511" s="418">
        <v>2</v>
      </c>
      <c r="F511" s="418" t="s">
        <v>134</v>
      </c>
      <c r="G511" s="418"/>
      <c r="H511" s="425">
        <f>'Справка 6'!E33</f>
        <v>211</v>
      </c>
      <c r="I511" s="418"/>
      <c r="J511" s="418"/>
      <c r="K511" s="418"/>
      <c r="L511" s="418"/>
      <c r="M511" s="418"/>
      <c r="N511" s="418"/>
      <c r="O511" s="418"/>
      <c r="P511" s="418"/>
      <c r="Q511" s="418"/>
      <c r="R511" s="418"/>
      <c r="S511" s="418"/>
      <c r="T511" s="418"/>
      <c r="U511" s="418"/>
      <c r="V511" s="418"/>
      <c r="W511" s="418"/>
      <c r="X511" s="418"/>
      <c r="Y511" s="418"/>
      <c r="Z511" s="418"/>
    </row>
    <row r="512" spans="1:26">
      <c r="A512" s="423" t="str">
        <f t="shared" si="33"/>
        <v>Ейч Ар Кепитъл АД</v>
      </c>
      <c r="B512" s="423" t="str">
        <f t="shared" si="34"/>
        <v>204654533</v>
      </c>
      <c r="C512" s="424" t="str">
        <f t="shared" si="35"/>
        <v>31.12.2025</v>
      </c>
      <c r="D512" s="418" t="s">
        <v>640</v>
      </c>
      <c r="E512" s="418">
        <v>2</v>
      </c>
      <c r="F512" s="418" t="s">
        <v>639</v>
      </c>
      <c r="G512" s="418"/>
      <c r="H512" s="425">
        <f>'Справка 6'!E34</f>
        <v>0</v>
      </c>
      <c r="I512" s="418"/>
      <c r="J512" s="418"/>
      <c r="K512" s="418"/>
      <c r="L512" s="418"/>
      <c r="M512" s="418"/>
      <c r="N512" s="418"/>
      <c r="O512" s="418"/>
      <c r="P512" s="418"/>
      <c r="Q512" s="418"/>
      <c r="R512" s="418"/>
      <c r="S512" s="418"/>
      <c r="T512" s="418"/>
      <c r="U512" s="418"/>
      <c r="V512" s="418"/>
      <c r="W512" s="418"/>
      <c r="X512" s="418"/>
      <c r="Y512" s="418"/>
      <c r="Z512" s="418"/>
    </row>
    <row r="513" spans="1:26">
      <c r="A513" s="423" t="str">
        <f t="shared" si="33"/>
        <v>Ейч Ар Кепитъл АД</v>
      </c>
      <c r="B513" s="423" t="str">
        <f t="shared" si="34"/>
        <v>204654533</v>
      </c>
      <c r="C513" s="424" t="str">
        <f t="shared" si="35"/>
        <v>31.12.2025</v>
      </c>
      <c r="D513" s="418" t="s">
        <v>641</v>
      </c>
      <c r="E513" s="418">
        <v>2</v>
      </c>
      <c r="F513" s="418" t="s">
        <v>140</v>
      </c>
      <c r="G513" s="418"/>
      <c r="H513" s="425">
        <f>'Справка 6'!E35</f>
        <v>0</v>
      </c>
      <c r="I513" s="418"/>
      <c r="J513" s="418"/>
      <c r="K513" s="418"/>
      <c r="L513" s="418"/>
      <c r="M513" s="418"/>
      <c r="N513" s="418"/>
      <c r="O513" s="418"/>
      <c r="P513" s="418"/>
      <c r="Q513" s="418"/>
      <c r="R513" s="418"/>
      <c r="S513" s="418"/>
      <c r="T513" s="418"/>
      <c r="U513" s="418"/>
      <c r="V513" s="418"/>
      <c r="W513" s="418"/>
      <c r="X513" s="418"/>
      <c r="Y513" s="418"/>
      <c r="Z513" s="418"/>
    </row>
    <row r="514" spans="1:26">
      <c r="A514" s="423" t="str">
        <f t="shared" si="33"/>
        <v>Ейч Ар Кепитъл АД</v>
      </c>
      <c r="B514" s="423" t="str">
        <f t="shared" si="34"/>
        <v>204654533</v>
      </c>
      <c r="C514" s="424" t="str">
        <f t="shared" si="35"/>
        <v>31.12.2025</v>
      </c>
      <c r="D514" s="418" t="s">
        <v>643</v>
      </c>
      <c r="E514" s="418">
        <v>2</v>
      </c>
      <c r="F514" s="418" t="s">
        <v>642</v>
      </c>
      <c r="G514" s="418"/>
      <c r="H514" s="425">
        <f>'Справка 6'!E36</f>
        <v>0</v>
      </c>
      <c r="I514" s="418"/>
      <c r="J514" s="418"/>
      <c r="K514" s="418"/>
      <c r="L514" s="418"/>
      <c r="M514" s="418"/>
      <c r="N514" s="418"/>
      <c r="O514" s="418"/>
      <c r="P514" s="418"/>
      <c r="Q514" s="418"/>
      <c r="R514" s="418"/>
      <c r="S514" s="418"/>
      <c r="T514" s="418"/>
      <c r="U514" s="418"/>
      <c r="V514" s="418"/>
      <c r="W514" s="418"/>
      <c r="X514" s="418"/>
      <c r="Y514" s="418"/>
      <c r="Z514" s="418"/>
    </row>
    <row r="515" spans="1:26">
      <c r="A515" s="423" t="str">
        <f t="shared" si="33"/>
        <v>Ейч Ар Кепитъл АД</v>
      </c>
      <c r="B515" s="423" t="str">
        <f t="shared" si="34"/>
        <v>204654533</v>
      </c>
      <c r="C515" s="424" t="str">
        <f t="shared" si="35"/>
        <v>31.12.2025</v>
      </c>
      <c r="D515" s="418" t="s">
        <v>645</v>
      </c>
      <c r="E515" s="418">
        <v>2</v>
      </c>
      <c r="F515" s="418" t="s">
        <v>644</v>
      </c>
      <c r="G515" s="418"/>
      <c r="H515" s="425">
        <f>'Справка 6'!E37</f>
        <v>0</v>
      </c>
      <c r="I515" s="418"/>
      <c r="J515" s="418"/>
      <c r="K515" s="418"/>
      <c r="L515" s="418"/>
      <c r="M515" s="418"/>
      <c r="N515" s="418"/>
      <c r="O515" s="418"/>
      <c r="P515" s="418"/>
      <c r="Q515" s="418"/>
      <c r="R515" s="418"/>
      <c r="S515" s="418"/>
      <c r="T515" s="418"/>
      <c r="U515" s="418"/>
      <c r="V515" s="418"/>
      <c r="W515" s="418"/>
      <c r="X515" s="418"/>
      <c r="Y515" s="418"/>
      <c r="Z515" s="418"/>
    </row>
    <row r="516" spans="1:26">
      <c r="A516" s="423" t="str">
        <f t="shared" si="33"/>
        <v>Ейч Ар Кепитъл АД</v>
      </c>
      <c r="B516" s="423" t="str">
        <f t="shared" si="34"/>
        <v>204654533</v>
      </c>
      <c r="C516" s="424" t="str">
        <f t="shared" si="35"/>
        <v>31.12.2025</v>
      </c>
      <c r="D516" s="418" t="s">
        <v>647</v>
      </c>
      <c r="E516" s="418">
        <v>2</v>
      </c>
      <c r="F516" s="418" t="s">
        <v>646</v>
      </c>
      <c r="G516" s="418"/>
      <c r="H516" s="425">
        <f>'Справка 6'!E38</f>
        <v>0</v>
      </c>
      <c r="I516" s="418"/>
      <c r="J516" s="418"/>
      <c r="K516" s="418"/>
      <c r="L516" s="418"/>
      <c r="M516" s="418"/>
      <c r="N516" s="418"/>
      <c r="O516" s="418"/>
      <c r="P516" s="418"/>
      <c r="Q516" s="418"/>
      <c r="R516" s="418"/>
      <c r="S516" s="418"/>
      <c r="T516" s="418"/>
      <c r="U516" s="418"/>
      <c r="V516" s="418"/>
      <c r="W516" s="418"/>
      <c r="X516" s="418"/>
      <c r="Y516" s="418"/>
      <c r="Z516" s="418"/>
    </row>
    <row r="517" spans="1:26">
      <c r="A517" s="423" t="str">
        <f t="shared" si="33"/>
        <v>Ейч Ар Кепитъл АД</v>
      </c>
      <c r="B517" s="423" t="str">
        <f t="shared" si="34"/>
        <v>204654533</v>
      </c>
      <c r="C517" s="424" t="str">
        <f t="shared" si="35"/>
        <v>31.12.2025</v>
      </c>
      <c r="D517" s="418" t="s">
        <v>648</v>
      </c>
      <c r="E517" s="418">
        <v>2</v>
      </c>
      <c r="F517" s="418" t="s">
        <v>612</v>
      </c>
      <c r="G517" s="418"/>
      <c r="H517" s="425">
        <f>'Справка 6'!E39</f>
        <v>0</v>
      </c>
      <c r="I517" s="418"/>
      <c r="J517" s="418"/>
      <c r="K517" s="418"/>
      <c r="L517" s="418"/>
      <c r="M517" s="418"/>
      <c r="N517" s="418"/>
      <c r="O517" s="418"/>
      <c r="P517" s="418"/>
      <c r="Q517" s="418"/>
      <c r="R517" s="418"/>
      <c r="S517" s="418"/>
      <c r="T517" s="418"/>
      <c r="U517" s="418"/>
      <c r="V517" s="418"/>
      <c r="W517" s="418"/>
      <c r="X517" s="418"/>
      <c r="Y517" s="418"/>
      <c r="Z517" s="418"/>
    </row>
    <row r="518" spans="1:26">
      <c r="A518" s="423" t="str">
        <f t="shared" si="33"/>
        <v>Ейч Ар Кепитъл АД</v>
      </c>
      <c r="B518" s="423" t="str">
        <f t="shared" si="34"/>
        <v>204654533</v>
      </c>
      <c r="C518" s="424" t="str">
        <f t="shared" si="35"/>
        <v>31.12.2025</v>
      </c>
      <c r="D518" s="418" t="s">
        <v>650</v>
      </c>
      <c r="E518" s="418">
        <v>2</v>
      </c>
      <c r="F518" s="418" t="s">
        <v>632</v>
      </c>
      <c r="G518" s="418"/>
      <c r="H518" s="425">
        <f>'Справка 6'!E40</f>
        <v>211</v>
      </c>
      <c r="I518" s="418"/>
      <c r="J518" s="418"/>
      <c r="K518" s="418"/>
      <c r="L518" s="418"/>
      <c r="M518" s="418"/>
      <c r="N518" s="418"/>
      <c r="O518" s="418"/>
      <c r="P518" s="418"/>
      <c r="Q518" s="418"/>
      <c r="R518" s="418"/>
      <c r="S518" s="418"/>
      <c r="T518" s="418"/>
      <c r="U518" s="418"/>
      <c r="V518" s="418"/>
      <c r="W518" s="418"/>
      <c r="X518" s="418"/>
      <c r="Y518" s="418"/>
      <c r="Z518" s="418"/>
    </row>
    <row r="519" spans="1:26">
      <c r="A519" s="423" t="str">
        <f t="shared" si="33"/>
        <v>Ейч Ар Кепитъл АД</v>
      </c>
      <c r="B519" s="423" t="str">
        <f t="shared" si="34"/>
        <v>204654533</v>
      </c>
      <c r="C519" s="424" t="str">
        <f t="shared" si="35"/>
        <v>31.12.2025</v>
      </c>
      <c r="D519" s="418" t="s">
        <v>653</v>
      </c>
      <c r="E519" s="418">
        <v>2</v>
      </c>
      <c r="F519" s="418" t="s">
        <v>652</v>
      </c>
      <c r="G519" s="418"/>
      <c r="H519" s="425">
        <f>'Справка 6'!E41</f>
        <v>0</v>
      </c>
      <c r="I519" s="418"/>
      <c r="J519" s="418"/>
      <c r="K519" s="418"/>
      <c r="L519" s="418"/>
      <c r="M519" s="418"/>
      <c r="N519" s="418"/>
      <c r="O519" s="418"/>
      <c r="P519" s="418"/>
      <c r="Q519" s="418"/>
      <c r="R519" s="418"/>
      <c r="S519" s="418"/>
      <c r="T519" s="418"/>
      <c r="U519" s="418"/>
      <c r="V519" s="418"/>
      <c r="W519" s="418"/>
      <c r="X519" s="418"/>
      <c r="Y519" s="418"/>
      <c r="Z519" s="418"/>
    </row>
    <row r="520" spans="1:26">
      <c r="A520" s="423" t="str">
        <f t="shared" si="33"/>
        <v>Ейч Ар Кепитъл АД</v>
      </c>
      <c r="B520" s="423" t="str">
        <f t="shared" si="34"/>
        <v>204654533</v>
      </c>
      <c r="C520" s="424" t="str">
        <f t="shared" si="35"/>
        <v>31.12.2025</v>
      </c>
      <c r="D520" s="418" t="s">
        <v>655</v>
      </c>
      <c r="E520" s="418">
        <v>2</v>
      </c>
      <c r="F520" s="418" t="s">
        <v>654</v>
      </c>
      <c r="G520" s="418"/>
      <c r="H520" s="427">
        <f>'Справка 6'!E42</f>
        <v>211</v>
      </c>
      <c r="I520" s="418"/>
      <c r="J520" s="418"/>
      <c r="K520" s="418"/>
      <c r="L520" s="418"/>
      <c r="M520" s="418"/>
      <c r="N520" s="418"/>
      <c r="O520" s="418"/>
      <c r="P520" s="418"/>
      <c r="Q520" s="418"/>
      <c r="R520" s="418"/>
      <c r="S520" s="418"/>
      <c r="T520" s="418"/>
      <c r="U520" s="418"/>
      <c r="V520" s="418"/>
      <c r="W520" s="418"/>
      <c r="X520" s="418"/>
      <c r="Y520" s="418"/>
      <c r="Z520" s="418"/>
    </row>
    <row r="521" spans="1:26">
      <c r="A521" s="423" t="str">
        <f t="shared" si="33"/>
        <v>Ейч Ар Кепитъл АД</v>
      </c>
      <c r="B521" s="423" t="str">
        <f t="shared" si="34"/>
        <v>204654533</v>
      </c>
      <c r="C521" s="424" t="str">
        <f t="shared" si="35"/>
        <v>31.12.2025</v>
      </c>
      <c r="D521" s="418" t="s">
        <v>592</v>
      </c>
      <c r="E521" s="418">
        <v>3</v>
      </c>
      <c r="F521" s="418" t="s">
        <v>591</v>
      </c>
      <c r="G521" s="418"/>
      <c r="H521" s="425">
        <f>'Справка 6'!F11</f>
        <v>0</v>
      </c>
      <c r="I521" s="418"/>
      <c r="J521" s="418"/>
      <c r="K521" s="418"/>
      <c r="L521" s="418"/>
      <c r="M521" s="418"/>
      <c r="N521" s="418"/>
      <c r="O521" s="418"/>
      <c r="P521" s="418"/>
      <c r="Q521" s="418"/>
      <c r="R521" s="418"/>
      <c r="S521" s="418"/>
      <c r="T521" s="418"/>
      <c r="U521" s="418"/>
      <c r="V521" s="418"/>
      <c r="W521" s="418"/>
      <c r="X521" s="418"/>
      <c r="Y521" s="418"/>
      <c r="Z521" s="418"/>
    </row>
    <row r="522" spans="1:26">
      <c r="A522" s="423" t="str">
        <f t="shared" si="33"/>
        <v>Ейч Ар Кепитъл АД</v>
      </c>
      <c r="B522" s="423" t="str">
        <f t="shared" si="34"/>
        <v>204654533</v>
      </c>
      <c r="C522" s="424" t="str">
        <f t="shared" si="35"/>
        <v>31.12.2025</v>
      </c>
      <c r="D522" s="418" t="s">
        <v>595</v>
      </c>
      <c r="E522" s="418">
        <v>3</v>
      </c>
      <c r="F522" s="418" t="s">
        <v>594</v>
      </c>
      <c r="G522" s="418"/>
      <c r="H522" s="425">
        <f>'Справка 6'!F12</f>
        <v>0</v>
      </c>
      <c r="I522" s="418"/>
      <c r="J522" s="418"/>
      <c r="K522" s="418"/>
      <c r="L522" s="418"/>
      <c r="M522" s="418"/>
      <c r="N522" s="418"/>
      <c r="O522" s="418"/>
      <c r="P522" s="418"/>
      <c r="Q522" s="418"/>
      <c r="R522" s="418"/>
      <c r="S522" s="418"/>
      <c r="T522" s="418"/>
      <c r="U522" s="418"/>
      <c r="V522" s="418"/>
      <c r="W522" s="418"/>
      <c r="X522" s="418"/>
      <c r="Y522" s="418"/>
      <c r="Z522" s="418"/>
    </row>
    <row r="523" spans="1:26">
      <c r="A523" s="423" t="str">
        <f t="shared" si="33"/>
        <v>Ейч Ар Кепитъл АД</v>
      </c>
      <c r="B523" s="423" t="str">
        <f t="shared" si="34"/>
        <v>204654533</v>
      </c>
      <c r="C523" s="424" t="str">
        <f t="shared" si="35"/>
        <v>31.12.2025</v>
      </c>
      <c r="D523" s="418" t="s">
        <v>598</v>
      </c>
      <c r="E523" s="418">
        <v>3</v>
      </c>
      <c r="F523" s="418" t="s">
        <v>597</v>
      </c>
      <c r="G523" s="418"/>
      <c r="H523" s="425">
        <f>'Справка 6'!F13</f>
        <v>0</v>
      </c>
      <c r="I523" s="418"/>
      <c r="J523" s="418"/>
      <c r="K523" s="418"/>
      <c r="L523" s="418"/>
      <c r="M523" s="418"/>
      <c r="N523" s="418"/>
      <c r="O523" s="418"/>
      <c r="P523" s="418"/>
      <c r="Q523" s="418"/>
      <c r="R523" s="418"/>
      <c r="S523" s="418"/>
      <c r="T523" s="418"/>
      <c r="U523" s="418"/>
      <c r="V523" s="418"/>
      <c r="W523" s="418"/>
      <c r="X523" s="418"/>
      <c r="Y523" s="418"/>
      <c r="Z523" s="418"/>
    </row>
    <row r="524" spans="1:26">
      <c r="A524" s="423" t="str">
        <f t="shared" si="33"/>
        <v>Ейч Ар Кепитъл АД</v>
      </c>
      <c r="B524" s="423" t="str">
        <f t="shared" si="34"/>
        <v>204654533</v>
      </c>
      <c r="C524" s="424" t="str">
        <f t="shared" si="35"/>
        <v>31.12.2025</v>
      </c>
      <c r="D524" s="418" t="s">
        <v>601</v>
      </c>
      <c r="E524" s="418">
        <v>3</v>
      </c>
      <c r="F524" s="418" t="s">
        <v>600</v>
      </c>
      <c r="G524" s="418"/>
      <c r="H524" s="425">
        <f>'Справка 6'!F14</f>
        <v>0</v>
      </c>
      <c r="I524" s="418"/>
      <c r="J524" s="418"/>
      <c r="K524" s="418"/>
      <c r="L524" s="418"/>
      <c r="M524" s="418"/>
      <c r="N524" s="418"/>
      <c r="O524" s="418"/>
      <c r="P524" s="418"/>
      <c r="Q524" s="418"/>
      <c r="R524" s="418"/>
      <c r="S524" s="418"/>
      <c r="T524" s="418"/>
      <c r="U524" s="418"/>
      <c r="V524" s="418"/>
      <c r="W524" s="418"/>
      <c r="X524" s="418"/>
      <c r="Y524" s="418"/>
      <c r="Z524" s="418"/>
    </row>
    <row r="525" spans="1:26">
      <c r="A525" s="423" t="str">
        <f t="shared" ref="A525:A588" si="36">pdeName</f>
        <v>Ейч Ар Кепитъл АД</v>
      </c>
      <c r="B525" s="423" t="str">
        <f t="shared" ref="B525:B588" si="37">pdeBulstat</f>
        <v>204654533</v>
      </c>
      <c r="C525" s="424" t="str">
        <f t="shared" ref="C525:C588" si="38">endDate</f>
        <v>31.12.2025</v>
      </c>
      <c r="D525" s="418" t="s">
        <v>604</v>
      </c>
      <c r="E525" s="418">
        <v>3</v>
      </c>
      <c r="F525" s="418" t="s">
        <v>603</v>
      </c>
      <c r="G525" s="418"/>
      <c r="H525" s="425">
        <f>'Справка 6'!F15</f>
        <v>0</v>
      </c>
      <c r="I525" s="418"/>
      <c r="J525" s="418"/>
      <c r="K525" s="418"/>
      <c r="L525" s="418"/>
      <c r="M525" s="418"/>
      <c r="N525" s="418"/>
      <c r="O525" s="418"/>
      <c r="P525" s="418"/>
      <c r="Q525" s="418"/>
      <c r="R525" s="418"/>
      <c r="S525" s="418"/>
      <c r="T525" s="418"/>
      <c r="U525" s="418"/>
      <c r="V525" s="418"/>
      <c r="W525" s="418"/>
      <c r="X525" s="418"/>
      <c r="Y525" s="418"/>
      <c r="Z525" s="418"/>
    </row>
    <row r="526" spans="1:26">
      <c r="A526" s="423" t="str">
        <f t="shared" si="36"/>
        <v>Ейч Ар Кепитъл АД</v>
      </c>
      <c r="B526" s="423" t="str">
        <f t="shared" si="37"/>
        <v>204654533</v>
      </c>
      <c r="C526" s="424" t="str">
        <f t="shared" si="38"/>
        <v>31.12.2025</v>
      </c>
      <c r="D526" s="418" t="s">
        <v>607</v>
      </c>
      <c r="E526" s="418">
        <v>3</v>
      </c>
      <c r="F526" s="418" t="s">
        <v>606</v>
      </c>
      <c r="G526" s="418"/>
      <c r="H526" s="425">
        <f>'Справка 6'!F16</f>
        <v>0</v>
      </c>
      <c r="I526" s="418"/>
      <c r="J526" s="418"/>
      <c r="K526" s="418"/>
      <c r="L526" s="418"/>
      <c r="M526" s="418"/>
      <c r="N526" s="418"/>
      <c r="O526" s="418"/>
      <c r="P526" s="418"/>
      <c r="Q526" s="418"/>
      <c r="R526" s="418"/>
      <c r="S526" s="418"/>
      <c r="T526" s="418"/>
      <c r="U526" s="418"/>
      <c r="V526" s="418"/>
      <c r="W526" s="418"/>
      <c r="X526" s="418"/>
      <c r="Y526" s="418"/>
      <c r="Z526" s="418"/>
    </row>
    <row r="527" spans="1:26">
      <c r="A527" s="423" t="str">
        <f t="shared" si="36"/>
        <v>Ейч Ар Кепитъл АД</v>
      </c>
      <c r="B527" s="423" t="str">
        <f t="shared" si="37"/>
        <v>204654533</v>
      </c>
      <c r="C527" s="424" t="str">
        <f t="shared" si="38"/>
        <v>31.12.2025</v>
      </c>
      <c r="D527" s="418" t="s">
        <v>610</v>
      </c>
      <c r="E527" s="418">
        <v>3</v>
      </c>
      <c r="F527" s="418" t="s">
        <v>609</v>
      </c>
      <c r="G527" s="418"/>
      <c r="H527" s="425">
        <f>'Справка 6'!F17</f>
        <v>0</v>
      </c>
      <c r="I527" s="418"/>
      <c r="J527" s="418"/>
      <c r="K527" s="418"/>
      <c r="L527" s="418"/>
      <c r="M527" s="418"/>
      <c r="N527" s="418"/>
      <c r="O527" s="418"/>
      <c r="P527" s="418"/>
      <c r="Q527" s="418"/>
      <c r="R527" s="418"/>
      <c r="S527" s="418"/>
      <c r="T527" s="418"/>
      <c r="U527" s="418"/>
      <c r="V527" s="418"/>
      <c r="W527" s="418"/>
      <c r="X527" s="418"/>
      <c r="Y527" s="418"/>
      <c r="Z527" s="418"/>
    </row>
    <row r="528" spans="1:26">
      <c r="A528" s="423" t="str">
        <f t="shared" si="36"/>
        <v>Ейч Ар Кепитъл АД</v>
      </c>
      <c r="B528" s="423" t="str">
        <f t="shared" si="37"/>
        <v>204654533</v>
      </c>
      <c r="C528" s="424" t="str">
        <f t="shared" si="38"/>
        <v>31.12.2025</v>
      </c>
      <c r="D528" s="418" t="s">
        <v>613</v>
      </c>
      <c r="E528" s="418">
        <v>3</v>
      </c>
      <c r="F528" s="418" t="s">
        <v>612</v>
      </c>
      <c r="G528" s="418"/>
      <c r="H528" s="425">
        <f>'Справка 6'!F18</f>
        <v>0</v>
      </c>
      <c r="I528" s="418"/>
      <c r="J528" s="418"/>
      <c r="K528" s="418"/>
      <c r="L528" s="418"/>
      <c r="M528" s="418"/>
      <c r="N528" s="418"/>
      <c r="O528" s="418"/>
      <c r="P528" s="418"/>
      <c r="Q528" s="418"/>
      <c r="R528" s="418"/>
      <c r="S528" s="418"/>
      <c r="T528" s="418"/>
      <c r="U528" s="418"/>
      <c r="V528" s="418"/>
      <c r="W528" s="418"/>
      <c r="X528" s="418"/>
      <c r="Y528" s="418"/>
      <c r="Z528" s="418"/>
    </row>
    <row r="529" spans="1:26">
      <c r="A529" s="423" t="str">
        <f t="shared" si="36"/>
        <v>Ейч Ар Кепитъл АД</v>
      </c>
      <c r="B529" s="423" t="str">
        <f t="shared" si="37"/>
        <v>204654533</v>
      </c>
      <c r="C529" s="424" t="str">
        <f t="shared" si="38"/>
        <v>31.12.2025</v>
      </c>
      <c r="D529" s="418" t="s">
        <v>614</v>
      </c>
      <c r="E529" s="418">
        <v>3</v>
      </c>
      <c r="F529" s="418" t="s">
        <v>589</v>
      </c>
      <c r="G529" s="418"/>
      <c r="H529" s="425">
        <f>'Справка 6'!F19</f>
        <v>0</v>
      </c>
      <c r="I529" s="418"/>
      <c r="J529" s="418"/>
      <c r="K529" s="418"/>
      <c r="L529" s="418"/>
      <c r="M529" s="418"/>
      <c r="N529" s="418"/>
      <c r="O529" s="418"/>
      <c r="P529" s="418"/>
      <c r="Q529" s="418"/>
      <c r="R529" s="418"/>
      <c r="S529" s="418"/>
      <c r="T529" s="418"/>
      <c r="U529" s="418"/>
      <c r="V529" s="418"/>
      <c r="W529" s="418"/>
      <c r="X529" s="418"/>
      <c r="Y529" s="418"/>
      <c r="Z529" s="418"/>
    </row>
    <row r="530" spans="1:26">
      <c r="A530" s="423" t="str">
        <f t="shared" si="36"/>
        <v>Ейч Ар Кепитъл АД</v>
      </c>
      <c r="B530" s="423" t="str">
        <f t="shared" si="37"/>
        <v>204654533</v>
      </c>
      <c r="C530" s="424" t="str">
        <f t="shared" si="38"/>
        <v>31.12.2025</v>
      </c>
      <c r="D530" s="418" t="s">
        <v>617</v>
      </c>
      <c r="E530" s="418">
        <v>3</v>
      </c>
      <c r="F530" s="418" t="s">
        <v>616</v>
      </c>
      <c r="G530" s="418"/>
      <c r="H530" s="425">
        <f>'Справка 6'!F20</f>
        <v>0</v>
      </c>
      <c r="I530" s="418"/>
      <c r="J530" s="418"/>
      <c r="K530" s="418"/>
      <c r="L530" s="418"/>
      <c r="M530" s="418"/>
      <c r="N530" s="418"/>
      <c r="O530" s="418"/>
      <c r="P530" s="418"/>
      <c r="Q530" s="418"/>
      <c r="R530" s="418"/>
      <c r="S530" s="418"/>
      <c r="T530" s="418"/>
      <c r="U530" s="418"/>
      <c r="V530" s="418"/>
      <c r="W530" s="418"/>
      <c r="X530" s="418"/>
      <c r="Y530" s="418"/>
      <c r="Z530" s="418"/>
    </row>
    <row r="531" spans="1:26">
      <c r="A531" s="423" t="str">
        <f t="shared" si="36"/>
        <v>Ейч Ар Кепитъл АД</v>
      </c>
      <c r="B531" s="423" t="str">
        <f t="shared" si="37"/>
        <v>204654533</v>
      </c>
      <c r="C531" s="424" t="str">
        <f t="shared" si="38"/>
        <v>31.12.2025</v>
      </c>
      <c r="D531" s="418" t="s">
        <v>620</v>
      </c>
      <c r="E531" s="418">
        <v>3</v>
      </c>
      <c r="F531" s="418" t="s">
        <v>619</v>
      </c>
      <c r="G531" s="418"/>
      <c r="H531" s="425">
        <f>'Справка 6'!F21</f>
        <v>0</v>
      </c>
      <c r="I531" s="418"/>
      <c r="J531" s="418"/>
      <c r="K531" s="418"/>
      <c r="L531" s="418"/>
      <c r="M531" s="418"/>
      <c r="N531" s="418"/>
      <c r="O531" s="418"/>
      <c r="P531" s="418"/>
      <c r="Q531" s="418"/>
      <c r="R531" s="418"/>
      <c r="S531" s="418"/>
      <c r="T531" s="418"/>
      <c r="U531" s="418"/>
      <c r="V531" s="418"/>
      <c r="W531" s="418"/>
      <c r="X531" s="418"/>
      <c r="Y531" s="418"/>
      <c r="Z531" s="418"/>
    </row>
    <row r="532" spans="1:26">
      <c r="A532" s="423" t="str">
        <f t="shared" si="36"/>
        <v>Ейч Ар Кепитъл АД</v>
      </c>
      <c r="B532" s="423" t="str">
        <f t="shared" si="37"/>
        <v>204654533</v>
      </c>
      <c r="C532" s="424" t="str">
        <f t="shared" si="38"/>
        <v>31.12.2025</v>
      </c>
      <c r="D532" s="418" t="s">
        <v>624</v>
      </c>
      <c r="E532" s="418">
        <v>3</v>
      </c>
      <c r="F532" s="418" t="s">
        <v>623</v>
      </c>
      <c r="G532" s="418"/>
      <c r="H532" s="425">
        <f>'Справка 6'!F23</f>
        <v>0</v>
      </c>
      <c r="I532" s="418"/>
      <c r="J532" s="418"/>
      <c r="K532" s="418"/>
      <c r="L532" s="418"/>
      <c r="M532" s="418"/>
      <c r="N532" s="418"/>
      <c r="O532" s="418"/>
      <c r="P532" s="418"/>
      <c r="Q532" s="418"/>
      <c r="R532" s="418"/>
      <c r="S532" s="418"/>
      <c r="T532" s="418"/>
      <c r="U532" s="418"/>
      <c r="V532" s="418"/>
      <c r="W532" s="418"/>
      <c r="X532" s="418"/>
      <c r="Y532" s="418"/>
      <c r="Z532" s="418"/>
    </row>
    <row r="533" spans="1:26">
      <c r="A533" s="423" t="str">
        <f t="shared" si="36"/>
        <v>Ейч Ар Кепитъл АД</v>
      </c>
      <c r="B533" s="423" t="str">
        <f t="shared" si="37"/>
        <v>204654533</v>
      </c>
      <c r="C533" s="424" t="str">
        <f t="shared" si="38"/>
        <v>31.12.2025</v>
      </c>
      <c r="D533" s="418" t="s">
        <v>626</v>
      </c>
      <c r="E533" s="418">
        <v>3</v>
      </c>
      <c r="F533" s="418" t="s">
        <v>625</v>
      </c>
      <c r="G533" s="418"/>
      <c r="H533" s="425">
        <f>'Справка 6'!F24</f>
        <v>0</v>
      </c>
      <c r="I533" s="418"/>
      <c r="J533" s="418"/>
      <c r="K533" s="418"/>
      <c r="L533" s="418"/>
      <c r="M533" s="418"/>
      <c r="N533" s="418"/>
      <c r="O533" s="418"/>
      <c r="P533" s="418"/>
      <c r="Q533" s="418"/>
      <c r="R533" s="418"/>
      <c r="S533" s="418"/>
      <c r="T533" s="418"/>
      <c r="U533" s="418"/>
      <c r="V533" s="418"/>
      <c r="W533" s="418"/>
      <c r="X533" s="418"/>
      <c r="Y533" s="418"/>
      <c r="Z533" s="418"/>
    </row>
    <row r="534" spans="1:26">
      <c r="A534" s="423" t="str">
        <f t="shared" si="36"/>
        <v>Ейч Ар Кепитъл АД</v>
      </c>
      <c r="B534" s="423" t="str">
        <f t="shared" si="37"/>
        <v>204654533</v>
      </c>
      <c r="C534" s="424" t="str">
        <f t="shared" si="38"/>
        <v>31.12.2025</v>
      </c>
      <c r="D534" s="418" t="s">
        <v>628</v>
      </c>
      <c r="E534" s="418">
        <v>3</v>
      </c>
      <c r="F534" s="418" t="s">
        <v>627</v>
      </c>
      <c r="G534" s="418"/>
      <c r="H534" s="425">
        <f>'Справка 6'!F25</f>
        <v>0</v>
      </c>
      <c r="I534" s="418"/>
      <c r="J534" s="418"/>
      <c r="K534" s="418"/>
      <c r="L534" s="418"/>
      <c r="M534" s="418"/>
      <c r="N534" s="418"/>
      <c r="O534" s="418"/>
      <c r="P534" s="418"/>
      <c r="Q534" s="418"/>
      <c r="R534" s="418"/>
      <c r="S534" s="418"/>
      <c r="T534" s="418"/>
      <c r="U534" s="418"/>
      <c r="V534" s="418"/>
      <c r="W534" s="418"/>
      <c r="X534" s="418"/>
      <c r="Y534" s="418"/>
      <c r="Z534" s="418"/>
    </row>
    <row r="535" spans="1:26">
      <c r="A535" s="423" t="str">
        <f t="shared" si="36"/>
        <v>Ейч Ар Кепитъл АД</v>
      </c>
      <c r="B535" s="423" t="str">
        <f t="shared" si="37"/>
        <v>204654533</v>
      </c>
      <c r="C535" s="424" t="str">
        <f t="shared" si="38"/>
        <v>31.12.2025</v>
      </c>
      <c r="D535" s="418" t="s">
        <v>629</v>
      </c>
      <c r="E535" s="418">
        <v>3</v>
      </c>
      <c r="F535" s="418" t="s">
        <v>612</v>
      </c>
      <c r="G535" s="418"/>
      <c r="H535" s="425">
        <f>'Справка 6'!F26</f>
        <v>0</v>
      </c>
      <c r="I535" s="418"/>
      <c r="J535" s="418"/>
      <c r="K535" s="418"/>
      <c r="L535" s="418"/>
      <c r="M535" s="418"/>
      <c r="N535" s="418"/>
      <c r="O535" s="418"/>
      <c r="P535" s="418"/>
      <c r="Q535" s="418"/>
      <c r="R535" s="418"/>
      <c r="S535" s="418"/>
      <c r="T535" s="418"/>
      <c r="U535" s="418"/>
      <c r="V535" s="418"/>
      <c r="W535" s="418"/>
      <c r="X535" s="418"/>
      <c r="Y535" s="418"/>
      <c r="Z535" s="418"/>
    </row>
    <row r="536" spans="1:26">
      <c r="A536" s="423" t="str">
        <f t="shared" si="36"/>
        <v>Ейч Ар Кепитъл АД</v>
      </c>
      <c r="B536" s="423" t="str">
        <f t="shared" si="37"/>
        <v>204654533</v>
      </c>
      <c r="C536" s="424" t="str">
        <f t="shared" si="38"/>
        <v>31.12.2025</v>
      </c>
      <c r="D536" s="418" t="s">
        <v>630</v>
      </c>
      <c r="E536" s="418">
        <v>3</v>
      </c>
      <c r="F536" s="418" t="s">
        <v>962</v>
      </c>
      <c r="G536" s="418"/>
      <c r="H536" s="425">
        <f>'Справка 6'!F27</f>
        <v>0</v>
      </c>
      <c r="I536" s="418"/>
      <c r="J536" s="418"/>
      <c r="K536" s="418"/>
      <c r="L536" s="418"/>
      <c r="M536" s="418"/>
      <c r="N536" s="418"/>
      <c r="O536" s="418"/>
      <c r="P536" s="418"/>
      <c r="Q536" s="418"/>
      <c r="R536" s="418"/>
      <c r="S536" s="418"/>
      <c r="T536" s="418"/>
      <c r="U536" s="418"/>
      <c r="V536" s="418"/>
      <c r="W536" s="418"/>
      <c r="X536" s="418"/>
      <c r="Y536" s="418"/>
      <c r="Z536" s="418"/>
    </row>
    <row r="537" spans="1:26">
      <c r="A537" s="423" t="str">
        <f t="shared" si="36"/>
        <v>Ейч Ар Кепитъл АД</v>
      </c>
      <c r="B537" s="423" t="str">
        <f t="shared" si="37"/>
        <v>204654533</v>
      </c>
      <c r="C537" s="424" t="str">
        <f t="shared" si="38"/>
        <v>31.12.2025</v>
      </c>
      <c r="D537" s="418" t="s">
        <v>634</v>
      </c>
      <c r="E537" s="418">
        <v>3</v>
      </c>
      <c r="F537" s="418" t="s">
        <v>633</v>
      </c>
      <c r="G537" s="418"/>
      <c r="H537" s="425">
        <f>'Справка 6'!F29</f>
        <v>0</v>
      </c>
      <c r="I537" s="418"/>
      <c r="J537" s="418"/>
      <c r="K537" s="418"/>
      <c r="L537" s="418"/>
      <c r="M537" s="418"/>
      <c r="N537" s="418"/>
      <c r="O537" s="418"/>
      <c r="P537" s="418"/>
      <c r="Q537" s="418"/>
      <c r="R537" s="418"/>
      <c r="S537" s="418"/>
      <c r="T537" s="418"/>
      <c r="U537" s="418"/>
      <c r="V537" s="418"/>
      <c r="W537" s="418"/>
      <c r="X537" s="418"/>
      <c r="Y537" s="418"/>
      <c r="Z537" s="418"/>
    </row>
    <row r="538" spans="1:26">
      <c r="A538" s="423" t="str">
        <f t="shared" si="36"/>
        <v>Ейч Ар Кепитъл АД</v>
      </c>
      <c r="B538" s="423" t="str">
        <f t="shared" si="37"/>
        <v>204654533</v>
      </c>
      <c r="C538" s="424" t="str">
        <f t="shared" si="38"/>
        <v>31.12.2025</v>
      </c>
      <c r="D538" s="418" t="s">
        <v>635</v>
      </c>
      <c r="E538" s="418">
        <v>3</v>
      </c>
      <c r="F538" s="418" t="s">
        <v>126</v>
      </c>
      <c r="G538" s="418"/>
      <c r="H538" s="425">
        <f>'Справка 6'!F30</f>
        <v>0</v>
      </c>
      <c r="I538" s="418"/>
      <c r="J538" s="418"/>
      <c r="K538" s="418"/>
      <c r="L538" s="418"/>
      <c r="M538" s="418"/>
      <c r="N538" s="418"/>
      <c r="O538" s="418"/>
      <c r="P538" s="418"/>
      <c r="Q538" s="418"/>
      <c r="R538" s="418"/>
      <c r="S538" s="418"/>
      <c r="T538" s="418"/>
      <c r="U538" s="418"/>
      <c r="V538" s="418"/>
      <c r="W538" s="418"/>
      <c r="X538" s="418"/>
      <c r="Y538" s="418"/>
      <c r="Z538" s="418"/>
    </row>
    <row r="539" spans="1:26">
      <c r="A539" s="423" t="str">
        <f t="shared" si="36"/>
        <v>Ейч Ар Кепитъл АД</v>
      </c>
      <c r="B539" s="423" t="str">
        <f t="shared" si="37"/>
        <v>204654533</v>
      </c>
      <c r="C539" s="424" t="str">
        <f t="shared" si="38"/>
        <v>31.12.2025</v>
      </c>
      <c r="D539" s="418" t="s">
        <v>636</v>
      </c>
      <c r="E539" s="418">
        <v>3</v>
      </c>
      <c r="F539" s="418" t="s">
        <v>128</v>
      </c>
      <c r="G539" s="418"/>
      <c r="H539" s="425">
        <f>'Справка 6'!F31</f>
        <v>0</v>
      </c>
      <c r="I539" s="418"/>
      <c r="J539" s="418"/>
      <c r="K539" s="418"/>
      <c r="L539" s="418"/>
      <c r="M539" s="418"/>
      <c r="N539" s="418"/>
      <c r="O539" s="418"/>
      <c r="P539" s="418"/>
      <c r="Q539" s="418"/>
      <c r="R539" s="418"/>
      <c r="S539" s="418"/>
      <c r="T539" s="418"/>
      <c r="U539" s="418"/>
      <c r="V539" s="418"/>
      <c r="W539" s="418"/>
      <c r="X539" s="418"/>
      <c r="Y539" s="418"/>
      <c r="Z539" s="418"/>
    </row>
    <row r="540" spans="1:26">
      <c r="A540" s="423" t="str">
        <f t="shared" si="36"/>
        <v>Ейч Ар Кепитъл АД</v>
      </c>
      <c r="B540" s="423" t="str">
        <f t="shared" si="37"/>
        <v>204654533</v>
      </c>
      <c r="C540" s="424" t="str">
        <f t="shared" si="38"/>
        <v>31.12.2025</v>
      </c>
      <c r="D540" s="418" t="s">
        <v>637</v>
      </c>
      <c r="E540" s="418">
        <v>3</v>
      </c>
      <c r="F540" s="418" t="s">
        <v>132</v>
      </c>
      <c r="G540" s="418"/>
      <c r="H540" s="425">
        <f>'Справка 6'!F32</f>
        <v>0</v>
      </c>
      <c r="I540" s="418"/>
      <c r="J540" s="418"/>
      <c r="K540" s="418"/>
      <c r="L540" s="418"/>
      <c r="M540" s="418"/>
      <c r="N540" s="418"/>
      <c r="O540" s="418"/>
      <c r="P540" s="418"/>
      <c r="Q540" s="418"/>
      <c r="R540" s="418"/>
      <c r="S540" s="418"/>
      <c r="T540" s="418"/>
      <c r="U540" s="418"/>
      <c r="V540" s="418"/>
      <c r="W540" s="418"/>
      <c r="X540" s="418"/>
      <c r="Y540" s="418"/>
      <c r="Z540" s="418"/>
    </row>
    <row r="541" spans="1:26">
      <c r="A541" s="423" t="str">
        <f t="shared" si="36"/>
        <v>Ейч Ар Кепитъл АД</v>
      </c>
      <c r="B541" s="423" t="str">
        <f t="shared" si="37"/>
        <v>204654533</v>
      </c>
      <c r="C541" s="424" t="str">
        <f t="shared" si="38"/>
        <v>31.12.2025</v>
      </c>
      <c r="D541" s="418" t="s">
        <v>638</v>
      </c>
      <c r="E541" s="418">
        <v>3</v>
      </c>
      <c r="F541" s="418" t="s">
        <v>134</v>
      </c>
      <c r="G541" s="418"/>
      <c r="H541" s="425">
        <f>'Справка 6'!F33</f>
        <v>0</v>
      </c>
      <c r="I541" s="418"/>
      <c r="J541" s="418"/>
      <c r="K541" s="418"/>
      <c r="L541" s="418"/>
      <c r="M541" s="418"/>
      <c r="N541" s="418"/>
      <c r="O541" s="418"/>
      <c r="P541" s="418"/>
      <c r="Q541" s="418"/>
      <c r="R541" s="418"/>
      <c r="S541" s="418"/>
      <c r="T541" s="418"/>
      <c r="U541" s="418"/>
      <c r="V541" s="418"/>
      <c r="W541" s="418"/>
      <c r="X541" s="418"/>
      <c r="Y541" s="418"/>
      <c r="Z541" s="418"/>
    </row>
    <row r="542" spans="1:26">
      <c r="A542" s="423" t="str">
        <f t="shared" si="36"/>
        <v>Ейч Ар Кепитъл АД</v>
      </c>
      <c r="B542" s="423" t="str">
        <f t="shared" si="37"/>
        <v>204654533</v>
      </c>
      <c r="C542" s="424" t="str">
        <f t="shared" si="38"/>
        <v>31.12.2025</v>
      </c>
      <c r="D542" s="418" t="s">
        <v>640</v>
      </c>
      <c r="E542" s="418">
        <v>3</v>
      </c>
      <c r="F542" s="418" t="s">
        <v>639</v>
      </c>
      <c r="G542" s="418"/>
      <c r="H542" s="425">
        <f>'Справка 6'!F34</f>
        <v>0</v>
      </c>
      <c r="I542" s="418"/>
      <c r="J542" s="418"/>
      <c r="K542" s="418"/>
      <c r="L542" s="418"/>
      <c r="M542" s="418"/>
      <c r="N542" s="418"/>
      <c r="O542" s="418"/>
      <c r="P542" s="418"/>
      <c r="Q542" s="418"/>
      <c r="R542" s="418"/>
      <c r="S542" s="418"/>
      <c r="T542" s="418"/>
      <c r="U542" s="418"/>
      <c r="V542" s="418"/>
      <c r="W542" s="418"/>
      <c r="X542" s="418"/>
      <c r="Y542" s="418"/>
      <c r="Z542" s="418"/>
    </row>
    <row r="543" spans="1:26">
      <c r="A543" s="423" t="str">
        <f t="shared" si="36"/>
        <v>Ейч Ар Кепитъл АД</v>
      </c>
      <c r="B543" s="423" t="str">
        <f t="shared" si="37"/>
        <v>204654533</v>
      </c>
      <c r="C543" s="424" t="str">
        <f t="shared" si="38"/>
        <v>31.12.2025</v>
      </c>
      <c r="D543" s="418" t="s">
        <v>641</v>
      </c>
      <c r="E543" s="418">
        <v>3</v>
      </c>
      <c r="F543" s="418" t="s">
        <v>140</v>
      </c>
      <c r="G543" s="418"/>
      <c r="H543" s="425">
        <f>'Справка 6'!F35</f>
        <v>0</v>
      </c>
      <c r="I543" s="418"/>
      <c r="J543" s="418"/>
      <c r="K543" s="418"/>
      <c r="L543" s="418"/>
      <c r="M543" s="418"/>
      <c r="N543" s="418"/>
      <c r="O543" s="418"/>
      <c r="P543" s="418"/>
      <c r="Q543" s="418"/>
      <c r="R543" s="418"/>
      <c r="S543" s="418"/>
      <c r="T543" s="418"/>
      <c r="U543" s="418"/>
      <c r="V543" s="418"/>
      <c r="W543" s="418"/>
      <c r="X543" s="418"/>
      <c r="Y543" s="418"/>
      <c r="Z543" s="418"/>
    </row>
    <row r="544" spans="1:26">
      <c r="A544" s="423" t="str">
        <f t="shared" si="36"/>
        <v>Ейч Ар Кепитъл АД</v>
      </c>
      <c r="B544" s="423" t="str">
        <f t="shared" si="37"/>
        <v>204654533</v>
      </c>
      <c r="C544" s="424" t="str">
        <f t="shared" si="38"/>
        <v>31.12.2025</v>
      </c>
      <c r="D544" s="418" t="s">
        <v>643</v>
      </c>
      <c r="E544" s="418">
        <v>3</v>
      </c>
      <c r="F544" s="418" t="s">
        <v>642</v>
      </c>
      <c r="G544" s="418"/>
      <c r="H544" s="425">
        <f>'Справка 6'!F36</f>
        <v>0</v>
      </c>
      <c r="I544" s="418"/>
      <c r="J544" s="418"/>
      <c r="K544" s="418"/>
      <c r="L544" s="418"/>
      <c r="M544" s="418"/>
      <c r="N544" s="418"/>
      <c r="O544" s="418"/>
      <c r="P544" s="418"/>
      <c r="Q544" s="418"/>
      <c r="R544" s="418"/>
      <c r="S544" s="418"/>
      <c r="T544" s="418"/>
      <c r="U544" s="418"/>
      <c r="V544" s="418"/>
      <c r="W544" s="418"/>
      <c r="X544" s="418"/>
      <c r="Y544" s="418"/>
      <c r="Z544" s="418"/>
    </row>
    <row r="545" spans="1:26">
      <c r="A545" s="423" t="str">
        <f t="shared" si="36"/>
        <v>Ейч Ар Кепитъл АД</v>
      </c>
      <c r="B545" s="423" t="str">
        <f t="shared" si="37"/>
        <v>204654533</v>
      </c>
      <c r="C545" s="424" t="str">
        <f t="shared" si="38"/>
        <v>31.12.2025</v>
      </c>
      <c r="D545" s="418" t="s">
        <v>645</v>
      </c>
      <c r="E545" s="418">
        <v>3</v>
      </c>
      <c r="F545" s="418" t="s">
        <v>644</v>
      </c>
      <c r="G545" s="418"/>
      <c r="H545" s="425">
        <f>'Справка 6'!F37</f>
        <v>0</v>
      </c>
      <c r="I545" s="418"/>
      <c r="J545" s="418"/>
      <c r="K545" s="418"/>
      <c r="L545" s="418"/>
      <c r="M545" s="418"/>
      <c r="N545" s="418"/>
      <c r="O545" s="418"/>
      <c r="P545" s="418"/>
      <c r="Q545" s="418"/>
      <c r="R545" s="418"/>
      <c r="S545" s="418"/>
      <c r="T545" s="418"/>
      <c r="U545" s="418"/>
      <c r="V545" s="418"/>
      <c r="W545" s="418"/>
      <c r="X545" s="418"/>
      <c r="Y545" s="418"/>
      <c r="Z545" s="418"/>
    </row>
    <row r="546" spans="1:26">
      <c r="A546" s="423" t="str">
        <f t="shared" si="36"/>
        <v>Ейч Ар Кепитъл АД</v>
      </c>
      <c r="B546" s="423" t="str">
        <f t="shared" si="37"/>
        <v>204654533</v>
      </c>
      <c r="C546" s="424" t="str">
        <f t="shared" si="38"/>
        <v>31.12.2025</v>
      </c>
      <c r="D546" s="418" t="s">
        <v>647</v>
      </c>
      <c r="E546" s="418">
        <v>3</v>
      </c>
      <c r="F546" s="418" t="s">
        <v>646</v>
      </c>
      <c r="G546" s="418"/>
      <c r="H546" s="425">
        <f>'Справка 6'!F38</f>
        <v>0</v>
      </c>
      <c r="I546" s="418"/>
      <c r="J546" s="418"/>
      <c r="K546" s="418"/>
      <c r="L546" s="418"/>
      <c r="M546" s="418"/>
      <c r="N546" s="418"/>
      <c r="O546" s="418"/>
      <c r="P546" s="418"/>
      <c r="Q546" s="418"/>
      <c r="R546" s="418"/>
      <c r="S546" s="418"/>
      <c r="T546" s="418"/>
      <c r="U546" s="418"/>
      <c r="V546" s="418"/>
      <c r="W546" s="418"/>
      <c r="X546" s="418"/>
      <c r="Y546" s="418"/>
      <c r="Z546" s="418"/>
    </row>
    <row r="547" spans="1:26">
      <c r="A547" s="423" t="str">
        <f t="shared" si="36"/>
        <v>Ейч Ар Кепитъл АД</v>
      </c>
      <c r="B547" s="423" t="str">
        <f t="shared" si="37"/>
        <v>204654533</v>
      </c>
      <c r="C547" s="424" t="str">
        <f t="shared" si="38"/>
        <v>31.12.2025</v>
      </c>
      <c r="D547" s="418" t="s">
        <v>648</v>
      </c>
      <c r="E547" s="418">
        <v>3</v>
      </c>
      <c r="F547" s="418" t="s">
        <v>612</v>
      </c>
      <c r="G547" s="418"/>
      <c r="H547" s="425">
        <f>'Справка 6'!F39</f>
        <v>0</v>
      </c>
      <c r="I547" s="418"/>
      <c r="J547" s="418"/>
      <c r="K547" s="418"/>
      <c r="L547" s="418"/>
      <c r="M547" s="418"/>
      <c r="N547" s="418"/>
      <c r="O547" s="418"/>
      <c r="P547" s="418"/>
      <c r="Q547" s="418"/>
      <c r="R547" s="418"/>
      <c r="S547" s="418"/>
      <c r="T547" s="418"/>
      <c r="U547" s="418"/>
      <c r="V547" s="418"/>
      <c r="W547" s="418"/>
      <c r="X547" s="418"/>
      <c r="Y547" s="418"/>
      <c r="Z547" s="418"/>
    </row>
    <row r="548" spans="1:26">
      <c r="A548" s="423" t="str">
        <f t="shared" si="36"/>
        <v>Ейч Ар Кепитъл АД</v>
      </c>
      <c r="B548" s="423" t="str">
        <f t="shared" si="37"/>
        <v>204654533</v>
      </c>
      <c r="C548" s="424" t="str">
        <f t="shared" si="38"/>
        <v>31.12.2025</v>
      </c>
      <c r="D548" s="418" t="s">
        <v>650</v>
      </c>
      <c r="E548" s="418">
        <v>3</v>
      </c>
      <c r="F548" s="418" t="s">
        <v>632</v>
      </c>
      <c r="G548" s="418"/>
      <c r="H548" s="425">
        <f>'Справка 6'!F40</f>
        <v>0</v>
      </c>
      <c r="I548" s="418"/>
      <c r="J548" s="418"/>
      <c r="K548" s="418"/>
      <c r="L548" s="418"/>
      <c r="M548" s="418"/>
      <c r="N548" s="418"/>
      <c r="O548" s="418"/>
      <c r="P548" s="418"/>
      <c r="Q548" s="418"/>
      <c r="R548" s="418"/>
      <c r="S548" s="418"/>
      <c r="T548" s="418"/>
      <c r="U548" s="418"/>
      <c r="V548" s="418"/>
      <c r="W548" s="418"/>
      <c r="X548" s="418"/>
      <c r="Y548" s="418"/>
      <c r="Z548" s="418"/>
    </row>
    <row r="549" spans="1:26">
      <c r="A549" s="423" t="str">
        <f t="shared" si="36"/>
        <v>Ейч Ар Кепитъл АД</v>
      </c>
      <c r="B549" s="423" t="str">
        <f t="shared" si="37"/>
        <v>204654533</v>
      </c>
      <c r="C549" s="424" t="str">
        <f t="shared" si="38"/>
        <v>31.12.2025</v>
      </c>
      <c r="D549" s="418" t="s">
        <v>653</v>
      </c>
      <c r="E549" s="418">
        <v>3</v>
      </c>
      <c r="F549" s="418" t="s">
        <v>652</v>
      </c>
      <c r="G549" s="418"/>
      <c r="H549" s="425">
        <f>'Справка 6'!F41</f>
        <v>0</v>
      </c>
      <c r="I549" s="418"/>
      <c r="J549" s="418"/>
      <c r="K549" s="418"/>
      <c r="L549" s="418"/>
      <c r="M549" s="418"/>
      <c r="N549" s="418"/>
      <c r="O549" s="418"/>
      <c r="P549" s="418"/>
      <c r="Q549" s="418"/>
      <c r="R549" s="418"/>
      <c r="S549" s="418"/>
      <c r="T549" s="418"/>
      <c r="U549" s="418"/>
      <c r="V549" s="418"/>
      <c r="W549" s="418"/>
      <c r="X549" s="418"/>
      <c r="Y549" s="418"/>
      <c r="Z549" s="418"/>
    </row>
    <row r="550" spans="1:26">
      <c r="A550" s="423" t="str">
        <f t="shared" si="36"/>
        <v>Ейч Ар Кепитъл АД</v>
      </c>
      <c r="B550" s="423" t="str">
        <f t="shared" si="37"/>
        <v>204654533</v>
      </c>
      <c r="C550" s="424" t="str">
        <f t="shared" si="38"/>
        <v>31.12.2025</v>
      </c>
      <c r="D550" s="418" t="s">
        <v>655</v>
      </c>
      <c r="E550" s="418">
        <v>3</v>
      </c>
      <c r="F550" s="418" t="s">
        <v>654</v>
      </c>
      <c r="G550" s="418"/>
      <c r="H550" s="427">
        <f>'Справка 6'!F42</f>
        <v>0</v>
      </c>
      <c r="I550" s="418"/>
      <c r="J550" s="418"/>
      <c r="K550" s="418"/>
      <c r="L550" s="418"/>
      <c r="M550" s="418"/>
      <c r="N550" s="418"/>
      <c r="O550" s="418"/>
      <c r="P550" s="418"/>
      <c r="Q550" s="418"/>
      <c r="R550" s="418"/>
      <c r="S550" s="418"/>
      <c r="T550" s="418"/>
      <c r="U550" s="418"/>
      <c r="V550" s="418"/>
      <c r="W550" s="418"/>
      <c r="X550" s="418"/>
      <c r="Y550" s="418"/>
      <c r="Z550" s="418"/>
    </row>
    <row r="551" spans="1:26">
      <c r="A551" s="423" t="str">
        <f t="shared" si="36"/>
        <v>Ейч Ар Кепитъл АД</v>
      </c>
      <c r="B551" s="423" t="str">
        <f t="shared" si="37"/>
        <v>204654533</v>
      </c>
      <c r="C551" s="424" t="str">
        <f t="shared" si="38"/>
        <v>31.12.2025</v>
      </c>
      <c r="D551" s="418" t="s">
        <v>592</v>
      </c>
      <c r="E551" s="418">
        <v>4</v>
      </c>
      <c r="F551" s="418" t="s">
        <v>591</v>
      </c>
      <c r="G551" s="418"/>
      <c r="H551" s="425">
        <f>'Справка 6'!G11</f>
        <v>0</v>
      </c>
      <c r="I551" s="418"/>
      <c r="J551" s="418"/>
      <c r="K551" s="418"/>
      <c r="L551" s="418"/>
      <c r="M551" s="418"/>
      <c r="N551" s="418"/>
      <c r="O551" s="418"/>
      <c r="P551" s="418"/>
      <c r="Q551" s="418"/>
      <c r="R551" s="418"/>
      <c r="S551" s="418"/>
      <c r="T551" s="418"/>
      <c r="U551" s="418"/>
      <c r="V551" s="418"/>
      <c r="W551" s="418"/>
      <c r="X551" s="418"/>
      <c r="Y551" s="418"/>
      <c r="Z551" s="418"/>
    </row>
    <row r="552" spans="1:26">
      <c r="A552" s="423" t="str">
        <f t="shared" si="36"/>
        <v>Ейч Ар Кепитъл АД</v>
      </c>
      <c r="B552" s="423" t="str">
        <f t="shared" si="37"/>
        <v>204654533</v>
      </c>
      <c r="C552" s="424" t="str">
        <f t="shared" si="38"/>
        <v>31.12.2025</v>
      </c>
      <c r="D552" s="418" t="s">
        <v>595</v>
      </c>
      <c r="E552" s="418">
        <v>4</v>
      </c>
      <c r="F552" s="418" t="s">
        <v>594</v>
      </c>
      <c r="G552" s="418"/>
      <c r="H552" s="425">
        <f>'Справка 6'!G12</f>
        <v>0</v>
      </c>
      <c r="I552" s="418"/>
      <c r="J552" s="418"/>
      <c r="K552" s="418"/>
      <c r="L552" s="418"/>
      <c r="M552" s="418"/>
      <c r="N552" s="418"/>
      <c r="O552" s="418"/>
      <c r="P552" s="418"/>
      <c r="Q552" s="418"/>
      <c r="R552" s="418"/>
      <c r="S552" s="418"/>
      <c r="T552" s="418"/>
      <c r="U552" s="418"/>
      <c r="V552" s="418"/>
      <c r="W552" s="418"/>
      <c r="X552" s="418"/>
      <c r="Y552" s="418"/>
      <c r="Z552" s="418"/>
    </row>
    <row r="553" spans="1:26">
      <c r="A553" s="423" t="str">
        <f t="shared" si="36"/>
        <v>Ейч Ар Кепитъл АД</v>
      </c>
      <c r="B553" s="423" t="str">
        <f t="shared" si="37"/>
        <v>204654533</v>
      </c>
      <c r="C553" s="424" t="str">
        <f t="shared" si="38"/>
        <v>31.12.2025</v>
      </c>
      <c r="D553" s="418" t="s">
        <v>598</v>
      </c>
      <c r="E553" s="418">
        <v>4</v>
      </c>
      <c r="F553" s="418" t="s">
        <v>597</v>
      </c>
      <c r="G553" s="418"/>
      <c r="H553" s="425">
        <f>'Справка 6'!G13</f>
        <v>0</v>
      </c>
      <c r="I553" s="418"/>
      <c r="J553" s="418"/>
      <c r="K553" s="418"/>
      <c r="L553" s="418"/>
      <c r="M553" s="418"/>
      <c r="N553" s="418"/>
      <c r="O553" s="418"/>
      <c r="P553" s="418"/>
      <c r="Q553" s="418"/>
      <c r="R553" s="418"/>
      <c r="S553" s="418"/>
      <c r="T553" s="418"/>
      <c r="U553" s="418"/>
      <c r="V553" s="418"/>
      <c r="W553" s="418"/>
      <c r="X553" s="418"/>
      <c r="Y553" s="418"/>
      <c r="Z553" s="418"/>
    </row>
    <row r="554" spans="1:26">
      <c r="A554" s="423" t="str">
        <f t="shared" si="36"/>
        <v>Ейч Ар Кепитъл АД</v>
      </c>
      <c r="B554" s="423" t="str">
        <f t="shared" si="37"/>
        <v>204654533</v>
      </c>
      <c r="C554" s="424" t="str">
        <f t="shared" si="38"/>
        <v>31.12.2025</v>
      </c>
      <c r="D554" s="418" t="s">
        <v>601</v>
      </c>
      <c r="E554" s="418">
        <v>4</v>
      </c>
      <c r="F554" s="418" t="s">
        <v>600</v>
      </c>
      <c r="G554" s="418"/>
      <c r="H554" s="425">
        <f>'Справка 6'!G14</f>
        <v>0</v>
      </c>
      <c r="I554" s="418"/>
      <c r="J554" s="418"/>
      <c r="K554" s="418"/>
      <c r="L554" s="418"/>
      <c r="M554" s="418"/>
      <c r="N554" s="418"/>
      <c r="O554" s="418"/>
      <c r="P554" s="418"/>
      <c r="Q554" s="418"/>
      <c r="R554" s="418"/>
      <c r="S554" s="418"/>
      <c r="T554" s="418"/>
      <c r="U554" s="418"/>
      <c r="V554" s="418"/>
      <c r="W554" s="418"/>
      <c r="X554" s="418"/>
      <c r="Y554" s="418"/>
      <c r="Z554" s="418"/>
    </row>
    <row r="555" spans="1:26">
      <c r="A555" s="423" t="str">
        <f t="shared" si="36"/>
        <v>Ейч Ар Кепитъл АД</v>
      </c>
      <c r="B555" s="423" t="str">
        <f t="shared" si="37"/>
        <v>204654533</v>
      </c>
      <c r="C555" s="424" t="str">
        <f t="shared" si="38"/>
        <v>31.12.2025</v>
      </c>
      <c r="D555" s="418" t="s">
        <v>604</v>
      </c>
      <c r="E555" s="418">
        <v>4</v>
      </c>
      <c r="F555" s="418" t="s">
        <v>603</v>
      </c>
      <c r="G555" s="418"/>
      <c r="H555" s="425">
        <f>'Справка 6'!G15</f>
        <v>0</v>
      </c>
      <c r="I555" s="418"/>
      <c r="J555" s="418"/>
      <c r="K555" s="418"/>
      <c r="L555" s="418"/>
      <c r="M555" s="418"/>
      <c r="N555" s="418"/>
      <c r="O555" s="418"/>
      <c r="P555" s="418"/>
      <c r="Q555" s="418"/>
      <c r="R555" s="418"/>
      <c r="S555" s="418"/>
      <c r="T555" s="418"/>
      <c r="U555" s="418"/>
      <c r="V555" s="418"/>
      <c r="W555" s="418"/>
      <c r="X555" s="418"/>
      <c r="Y555" s="418"/>
      <c r="Z555" s="418"/>
    </row>
    <row r="556" spans="1:26">
      <c r="A556" s="423" t="str">
        <f t="shared" si="36"/>
        <v>Ейч Ар Кепитъл АД</v>
      </c>
      <c r="B556" s="423" t="str">
        <f t="shared" si="37"/>
        <v>204654533</v>
      </c>
      <c r="C556" s="424" t="str">
        <f t="shared" si="38"/>
        <v>31.12.2025</v>
      </c>
      <c r="D556" s="418" t="s">
        <v>607</v>
      </c>
      <c r="E556" s="418">
        <v>4</v>
      </c>
      <c r="F556" s="418" t="s">
        <v>606</v>
      </c>
      <c r="G556" s="418"/>
      <c r="H556" s="425">
        <f>'Справка 6'!G16</f>
        <v>0</v>
      </c>
      <c r="I556" s="418"/>
      <c r="J556" s="418"/>
      <c r="K556" s="418"/>
      <c r="L556" s="418"/>
      <c r="M556" s="418"/>
      <c r="N556" s="418"/>
      <c r="O556" s="418"/>
      <c r="P556" s="418"/>
      <c r="Q556" s="418"/>
      <c r="R556" s="418"/>
      <c r="S556" s="418"/>
      <c r="T556" s="418"/>
      <c r="U556" s="418"/>
      <c r="V556" s="418"/>
      <c r="W556" s="418"/>
      <c r="X556" s="418"/>
      <c r="Y556" s="418"/>
      <c r="Z556" s="418"/>
    </row>
    <row r="557" spans="1:26">
      <c r="A557" s="423" t="str">
        <f t="shared" si="36"/>
        <v>Ейч Ар Кепитъл АД</v>
      </c>
      <c r="B557" s="423" t="str">
        <f t="shared" si="37"/>
        <v>204654533</v>
      </c>
      <c r="C557" s="424" t="str">
        <f t="shared" si="38"/>
        <v>31.12.2025</v>
      </c>
      <c r="D557" s="418" t="s">
        <v>610</v>
      </c>
      <c r="E557" s="418">
        <v>4</v>
      </c>
      <c r="F557" s="418" t="s">
        <v>609</v>
      </c>
      <c r="G557" s="418"/>
      <c r="H557" s="425">
        <f>'Справка 6'!G17</f>
        <v>0</v>
      </c>
      <c r="I557" s="418"/>
      <c r="J557" s="418"/>
      <c r="K557" s="418"/>
      <c r="L557" s="418"/>
      <c r="M557" s="418"/>
      <c r="N557" s="418"/>
      <c r="O557" s="418"/>
      <c r="P557" s="418"/>
      <c r="Q557" s="418"/>
      <c r="R557" s="418"/>
      <c r="S557" s="418"/>
      <c r="T557" s="418"/>
      <c r="U557" s="418"/>
      <c r="V557" s="418"/>
      <c r="W557" s="418"/>
      <c r="X557" s="418"/>
      <c r="Y557" s="418"/>
      <c r="Z557" s="418"/>
    </row>
    <row r="558" spans="1:26">
      <c r="A558" s="423" t="str">
        <f t="shared" si="36"/>
        <v>Ейч Ар Кепитъл АД</v>
      </c>
      <c r="B558" s="423" t="str">
        <f t="shared" si="37"/>
        <v>204654533</v>
      </c>
      <c r="C558" s="424" t="str">
        <f t="shared" si="38"/>
        <v>31.12.2025</v>
      </c>
      <c r="D558" s="418" t="s">
        <v>613</v>
      </c>
      <c r="E558" s="418">
        <v>4</v>
      </c>
      <c r="F558" s="418" t="s">
        <v>612</v>
      </c>
      <c r="G558" s="418"/>
      <c r="H558" s="425">
        <f>'Справка 6'!G18</f>
        <v>3</v>
      </c>
      <c r="I558" s="418"/>
      <c r="J558" s="418"/>
      <c r="K558" s="418"/>
      <c r="L558" s="418"/>
      <c r="M558" s="418"/>
      <c r="N558" s="418"/>
      <c r="O558" s="418"/>
      <c r="P558" s="418"/>
      <c r="Q558" s="418"/>
      <c r="R558" s="418"/>
      <c r="S558" s="418"/>
      <c r="T558" s="418"/>
      <c r="U558" s="418"/>
      <c r="V558" s="418"/>
      <c r="W558" s="418"/>
      <c r="X558" s="418"/>
      <c r="Y558" s="418"/>
      <c r="Z558" s="418"/>
    </row>
    <row r="559" spans="1:26">
      <c r="A559" s="423" t="str">
        <f t="shared" si="36"/>
        <v>Ейч Ар Кепитъл АД</v>
      </c>
      <c r="B559" s="423" t="str">
        <f t="shared" si="37"/>
        <v>204654533</v>
      </c>
      <c r="C559" s="424" t="str">
        <f t="shared" si="38"/>
        <v>31.12.2025</v>
      </c>
      <c r="D559" s="418" t="s">
        <v>614</v>
      </c>
      <c r="E559" s="418">
        <v>4</v>
      </c>
      <c r="F559" s="418" t="s">
        <v>589</v>
      </c>
      <c r="G559" s="418"/>
      <c r="H559" s="425">
        <f>'Справка 6'!G19</f>
        <v>3</v>
      </c>
      <c r="I559" s="418"/>
      <c r="J559" s="418"/>
      <c r="K559" s="418"/>
      <c r="L559" s="418"/>
      <c r="M559" s="418"/>
      <c r="N559" s="418"/>
      <c r="O559" s="418"/>
      <c r="P559" s="418"/>
      <c r="Q559" s="418"/>
      <c r="R559" s="418"/>
      <c r="S559" s="418"/>
      <c r="T559" s="418"/>
      <c r="U559" s="418"/>
      <c r="V559" s="418"/>
      <c r="W559" s="418"/>
      <c r="X559" s="418"/>
      <c r="Y559" s="418"/>
      <c r="Z559" s="418"/>
    </row>
    <row r="560" spans="1:26">
      <c r="A560" s="423" t="str">
        <f t="shared" si="36"/>
        <v>Ейч Ар Кепитъл АД</v>
      </c>
      <c r="B560" s="423" t="str">
        <f t="shared" si="37"/>
        <v>204654533</v>
      </c>
      <c r="C560" s="424" t="str">
        <f t="shared" si="38"/>
        <v>31.12.2025</v>
      </c>
      <c r="D560" s="418" t="s">
        <v>617</v>
      </c>
      <c r="E560" s="418">
        <v>4</v>
      </c>
      <c r="F560" s="418" t="s">
        <v>616</v>
      </c>
      <c r="G560" s="418"/>
      <c r="H560" s="425">
        <f>'Справка 6'!G20</f>
        <v>0</v>
      </c>
      <c r="I560" s="418"/>
      <c r="J560" s="418"/>
      <c r="K560" s="418"/>
      <c r="L560" s="418"/>
      <c r="M560" s="418"/>
      <c r="N560" s="418"/>
      <c r="O560" s="418"/>
      <c r="P560" s="418"/>
      <c r="Q560" s="418"/>
      <c r="R560" s="418"/>
      <c r="S560" s="418"/>
      <c r="T560" s="418"/>
      <c r="U560" s="418"/>
      <c r="V560" s="418"/>
      <c r="W560" s="418"/>
      <c r="X560" s="418"/>
      <c r="Y560" s="418"/>
      <c r="Z560" s="418"/>
    </row>
    <row r="561" spans="1:26">
      <c r="A561" s="423" t="str">
        <f t="shared" si="36"/>
        <v>Ейч Ар Кепитъл АД</v>
      </c>
      <c r="B561" s="423" t="str">
        <f t="shared" si="37"/>
        <v>204654533</v>
      </c>
      <c r="C561" s="424" t="str">
        <f t="shared" si="38"/>
        <v>31.12.2025</v>
      </c>
      <c r="D561" s="418" t="s">
        <v>620</v>
      </c>
      <c r="E561" s="418">
        <v>4</v>
      </c>
      <c r="F561" s="418" t="s">
        <v>619</v>
      </c>
      <c r="G561" s="418"/>
      <c r="H561" s="425">
        <f>'Справка 6'!G21</f>
        <v>0</v>
      </c>
      <c r="I561" s="418"/>
      <c r="J561" s="418"/>
      <c r="K561" s="418"/>
      <c r="L561" s="418"/>
      <c r="M561" s="418"/>
      <c r="N561" s="418"/>
      <c r="O561" s="418"/>
      <c r="P561" s="418"/>
      <c r="Q561" s="418"/>
      <c r="R561" s="418"/>
      <c r="S561" s="418"/>
      <c r="T561" s="418"/>
      <c r="U561" s="418"/>
      <c r="V561" s="418"/>
      <c r="W561" s="418"/>
      <c r="X561" s="418"/>
      <c r="Y561" s="418"/>
      <c r="Z561" s="418"/>
    </row>
    <row r="562" spans="1:26">
      <c r="A562" s="423" t="str">
        <f t="shared" si="36"/>
        <v>Ейч Ар Кепитъл АД</v>
      </c>
      <c r="B562" s="423" t="str">
        <f t="shared" si="37"/>
        <v>204654533</v>
      </c>
      <c r="C562" s="424" t="str">
        <f t="shared" si="38"/>
        <v>31.12.2025</v>
      </c>
      <c r="D562" s="418" t="s">
        <v>624</v>
      </c>
      <c r="E562" s="418">
        <v>4</v>
      </c>
      <c r="F562" s="418" t="s">
        <v>623</v>
      </c>
      <c r="G562" s="418"/>
      <c r="H562" s="425">
        <f>'Справка 6'!G23</f>
        <v>0</v>
      </c>
      <c r="I562" s="418"/>
      <c r="J562" s="418"/>
      <c r="K562" s="418"/>
      <c r="L562" s="418"/>
      <c r="M562" s="418"/>
      <c r="N562" s="418"/>
      <c r="O562" s="418"/>
      <c r="P562" s="418"/>
      <c r="Q562" s="418"/>
      <c r="R562" s="418"/>
      <c r="S562" s="418"/>
      <c r="T562" s="418"/>
      <c r="U562" s="418"/>
      <c r="V562" s="418"/>
      <c r="W562" s="418"/>
      <c r="X562" s="418"/>
      <c r="Y562" s="418"/>
      <c r="Z562" s="418"/>
    </row>
    <row r="563" spans="1:26">
      <c r="A563" s="423" t="str">
        <f t="shared" si="36"/>
        <v>Ейч Ар Кепитъл АД</v>
      </c>
      <c r="B563" s="423" t="str">
        <f t="shared" si="37"/>
        <v>204654533</v>
      </c>
      <c r="C563" s="424" t="str">
        <f t="shared" si="38"/>
        <v>31.12.2025</v>
      </c>
      <c r="D563" s="418" t="s">
        <v>626</v>
      </c>
      <c r="E563" s="418">
        <v>4</v>
      </c>
      <c r="F563" s="418" t="s">
        <v>625</v>
      </c>
      <c r="G563" s="418"/>
      <c r="H563" s="425">
        <f>'Справка 6'!G24</f>
        <v>0</v>
      </c>
      <c r="I563" s="418"/>
      <c r="J563" s="418"/>
      <c r="K563" s="418"/>
      <c r="L563" s="418"/>
      <c r="M563" s="418"/>
      <c r="N563" s="418"/>
      <c r="O563" s="418"/>
      <c r="P563" s="418"/>
      <c r="Q563" s="418"/>
      <c r="R563" s="418"/>
      <c r="S563" s="418"/>
      <c r="T563" s="418"/>
      <c r="U563" s="418"/>
      <c r="V563" s="418"/>
      <c r="W563" s="418"/>
      <c r="X563" s="418"/>
      <c r="Y563" s="418"/>
      <c r="Z563" s="418"/>
    </row>
    <row r="564" spans="1:26">
      <c r="A564" s="423" t="str">
        <f t="shared" si="36"/>
        <v>Ейч Ар Кепитъл АД</v>
      </c>
      <c r="B564" s="423" t="str">
        <f t="shared" si="37"/>
        <v>204654533</v>
      </c>
      <c r="C564" s="424" t="str">
        <f t="shared" si="38"/>
        <v>31.12.2025</v>
      </c>
      <c r="D564" s="418" t="s">
        <v>628</v>
      </c>
      <c r="E564" s="418">
        <v>4</v>
      </c>
      <c r="F564" s="418" t="s">
        <v>627</v>
      </c>
      <c r="G564" s="418"/>
      <c r="H564" s="425">
        <f>'Справка 6'!G25</f>
        <v>0</v>
      </c>
      <c r="I564" s="418"/>
      <c r="J564" s="418"/>
      <c r="K564" s="418"/>
      <c r="L564" s="418"/>
      <c r="M564" s="418"/>
      <c r="N564" s="418"/>
      <c r="O564" s="418"/>
      <c r="P564" s="418"/>
      <c r="Q564" s="418"/>
      <c r="R564" s="418"/>
      <c r="S564" s="418"/>
      <c r="T564" s="418"/>
      <c r="U564" s="418"/>
      <c r="V564" s="418"/>
      <c r="W564" s="418"/>
      <c r="X564" s="418"/>
      <c r="Y564" s="418"/>
      <c r="Z564" s="418"/>
    </row>
    <row r="565" spans="1:26">
      <c r="A565" s="423" t="str">
        <f t="shared" si="36"/>
        <v>Ейч Ар Кепитъл АД</v>
      </c>
      <c r="B565" s="423" t="str">
        <f t="shared" si="37"/>
        <v>204654533</v>
      </c>
      <c r="C565" s="424" t="str">
        <f t="shared" si="38"/>
        <v>31.12.2025</v>
      </c>
      <c r="D565" s="418" t="s">
        <v>629</v>
      </c>
      <c r="E565" s="418">
        <v>4</v>
      </c>
      <c r="F565" s="418" t="s">
        <v>612</v>
      </c>
      <c r="G565" s="418"/>
      <c r="H565" s="425">
        <f>'Справка 6'!G26</f>
        <v>0</v>
      </c>
      <c r="I565" s="418"/>
      <c r="J565" s="418"/>
      <c r="K565" s="418"/>
      <c r="L565" s="418"/>
      <c r="M565" s="418"/>
      <c r="N565" s="418"/>
      <c r="O565" s="418"/>
      <c r="P565" s="418"/>
      <c r="Q565" s="418"/>
      <c r="R565" s="418"/>
      <c r="S565" s="418"/>
      <c r="T565" s="418"/>
      <c r="U565" s="418"/>
      <c r="V565" s="418"/>
      <c r="W565" s="418"/>
      <c r="X565" s="418"/>
      <c r="Y565" s="418"/>
      <c r="Z565" s="418"/>
    </row>
    <row r="566" spans="1:26">
      <c r="A566" s="423" t="str">
        <f t="shared" si="36"/>
        <v>Ейч Ар Кепитъл АД</v>
      </c>
      <c r="B566" s="423" t="str">
        <f t="shared" si="37"/>
        <v>204654533</v>
      </c>
      <c r="C566" s="424" t="str">
        <f t="shared" si="38"/>
        <v>31.12.2025</v>
      </c>
      <c r="D566" s="418" t="s">
        <v>630</v>
      </c>
      <c r="E566" s="418">
        <v>4</v>
      </c>
      <c r="F566" s="418" t="s">
        <v>962</v>
      </c>
      <c r="G566" s="418"/>
      <c r="H566" s="425">
        <f>'Справка 6'!G27</f>
        <v>0</v>
      </c>
      <c r="I566" s="418"/>
      <c r="J566" s="418"/>
      <c r="K566" s="418"/>
      <c r="L566" s="418"/>
      <c r="M566" s="418"/>
      <c r="N566" s="418"/>
      <c r="O566" s="418"/>
      <c r="P566" s="418"/>
      <c r="Q566" s="418"/>
      <c r="R566" s="418"/>
      <c r="S566" s="418"/>
      <c r="T566" s="418"/>
      <c r="U566" s="418"/>
      <c r="V566" s="418"/>
      <c r="W566" s="418"/>
      <c r="X566" s="418"/>
      <c r="Y566" s="418"/>
      <c r="Z566" s="418"/>
    </row>
    <row r="567" spans="1:26">
      <c r="A567" s="423" t="str">
        <f t="shared" si="36"/>
        <v>Ейч Ар Кепитъл АД</v>
      </c>
      <c r="B567" s="423" t="str">
        <f t="shared" si="37"/>
        <v>204654533</v>
      </c>
      <c r="C567" s="424" t="str">
        <f t="shared" si="38"/>
        <v>31.12.2025</v>
      </c>
      <c r="D567" s="418" t="s">
        <v>634</v>
      </c>
      <c r="E567" s="418">
        <v>4</v>
      </c>
      <c r="F567" s="418" t="s">
        <v>633</v>
      </c>
      <c r="G567" s="418"/>
      <c r="H567" s="425">
        <f>'Справка 6'!G29</f>
        <v>25238</v>
      </c>
      <c r="I567" s="418"/>
      <c r="J567" s="418"/>
      <c r="K567" s="418"/>
      <c r="L567" s="418"/>
      <c r="M567" s="418"/>
      <c r="N567" s="418"/>
      <c r="O567" s="418"/>
      <c r="P567" s="418"/>
      <c r="Q567" s="418"/>
      <c r="R567" s="418"/>
      <c r="S567" s="418"/>
      <c r="T567" s="418"/>
      <c r="U567" s="418"/>
      <c r="V567" s="418"/>
      <c r="W567" s="418"/>
      <c r="X567" s="418"/>
      <c r="Y567" s="418"/>
      <c r="Z567" s="418"/>
    </row>
    <row r="568" spans="1:26">
      <c r="A568" s="423" t="str">
        <f t="shared" si="36"/>
        <v>Ейч Ар Кепитъл АД</v>
      </c>
      <c r="B568" s="423" t="str">
        <f t="shared" si="37"/>
        <v>204654533</v>
      </c>
      <c r="C568" s="424" t="str">
        <f t="shared" si="38"/>
        <v>31.12.2025</v>
      </c>
      <c r="D568" s="418" t="s">
        <v>635</v>
      </c>
      <c r="E568" s="418">
        <v>4</v>
      </c>
      <c r="F568" s="418" t="s">
        <v>126</v>
      </c>
      <c r="G568" s="418"/>
      <c r="H568" s="425">
        <f>'Справка 6'!G30</f>
        <v>1562</v>
      </c>
      <c r="I568" s="418"/>
      <c r="J568" s="418"/>
      <c r="K568" s="418"/>
      <c r="L568" s="418"/>
      <c r="M568" s="418"/>
      <c r="N568" s="418"/>
      <c r="O568" s="418"/>
      <c r="P568" s="418"/>
      <c r="Q568" s="418"/>
      <c r="R568" s="418"/>
      <c r="S568" s="418"/>
      <c r="T568" s="418"/>
      <c r="U568" s="418"/>
      <c r="V568" s="418"/>
      <c r="W568" s="418"/>
      <c r="X568" s="418"/>
      <c r="Y568" s="418"/>
      <c r="Z568" s="418"/>
    </row>
    <row r="569" spans="1:26">
      <c r="A569" s="423" t="str">
        <f t="shared" si="36"/>
        <v>Ейч Ар Кепитъл АД</v>
      </c>
      <c r="B569" s="423" t="str">
        <f t="shared" si="37"/>
        <v>204654533</v>
      </c>
      <c r="C569" s="424" t="str">
        <f t="shared" si="38"/>
        <v>31.12.2025</v>
      </c>
      <c r="D569" s="418" t="s">
        <v>636</v>
      </c>
      <c r="E569" s="418">
        <v>4</v>
      </c>
      <c r="F569" s="418" t="s">
        <v>128</v>
      </c>
      <c r="G569" s="418"/>
      <c r="H569" s="425">
        <f>'Справка 6'!G31</f>
        <v>0</v>
      </c>
      <c r="I569" s="418"/>
      <c r="J569" s="418"/>
      <c r="K569" s="418"/>
      <c r="L569" s="418"/>
      <c r="M569" s="418"/>
      <c r="N569" s="418"/>
      <c r="O569" s="418"/>
      <c r="P569" s="418"/>
      <c r="Q569" s="418"/>
      <c r="R569" s="418"/>
      <c r="S569" s="418"/>
      <c r="T569" s="418"/>
      <c r="U569" s="418"/>
      <c r="V569" s="418"/>
      <c r="W569" s="418"/>
      <c r="X569" s="418"/>
      <c r="Y569" s="418"/>
      <c r="Z569" s="418"/>
    </row>
    <row r="570" spans="1:26">
      <c r="A570" s="423" t="str">
        <f t="shared" si="36"/>
        <v>Ейч Ар Кепитъл АД</v>
      </c>
      <c r="B570" s="423" t="str">
        <f t="shared" si="37"/>
        <v>204654533</v>
      </c>
      <c r="C570" s="424" t="str">
        <f t="shared" si="38"/>
        <v>31.12.2025</v>
      </c>
      <c r="D570" s="418" t="s">
        <v>637</v>
      </c>
      <c r="E570" s="418">
        <v>4</v>
      </c>
      <c r="F570" s="418" t="s">
        <v>132</v>
      </c>
      <c r="G570" s="418"/>
      <c r="H570" s="425">
        <f>'Справка 6'!G32</f>
        <v>16201</v>
      </c>
      <c r="I570" s="418"/>
      <c r="J570" s="418"/>
      <c r="K570" s="418"/>
      <c r="L570" s="418"/>
      <c r="M570" s="418"/>
      <c r="N570" s="418"/>
      <c r="O570" s="418"/>
      <c r="P570" s="418"/>
      <c r="Q570" s="418"/>
      <c r="R570" s="418"/>
      <c r="S570" s="418"/>
      <c r="T570" s="418"/>
      <c r="U570" s="418"/>
      <c r="V570" s="418"/>
      <c r="W570" s="418"/>
      <c r="X570" s="418"/>
      <c r="Y570" s="418"/>
      <c r="Z570" s="418"/>
    </row>
    <row r="571" spans="1:26">
      <c r="A571" s="423" t="str">
        <f t="shared" si="36"/>
        <v>Ейч Ар Кепитъл АД</v>
      </c>
      <c r="B571" s="423" t="str">
        <f t="shared" si="37"/>
        <v>204654533</v>
      </c>
      <c r="C571" s="424" t="str">
        <f t="shared" si="38"/>
        <v>31.12.2025</v>
      </c>
      <c r="D571" s="418" t="s">
        <v>638</v>
      </c>
      <c r="E571" s="418">
        <v>4</v>
      </c>
      <c r="F571" s="418" t="s">
        <v>134</v>
      </c>
      <c r="G571" s="418"/>
      <c r="H571" s="425">
        <f>'Справка 6'!G33</f>
        <v>7475</v>
      </c>
      <c r="I571" s="418"/>
      <c r="J571" s="418"/>
      <c r="K571" s="418"/>
      <c r="L571" s="418"/>
      <c r="M571" s="418"/>
      <c r="N571" s="418"/>
      <c r="O571" s="418"/>
      <c r="P571" s="418"/>
      <c r="Q571" s="418"/>
      <c r="R571" s="418"/>
      <c r="S571" s="418"/>
      <c r="T571" s="418"/>
      <c r="U571" s="418"/>
      <c r="V571" s="418"/>
      <c r="W571" s="418"/>
      <c r="X571" s="418"/>
      <c r="Y571" s="418"/>
      <c r="Z571" s="418"/>
    </row>
    <row r="572" spans="1:26">
      <c r="A572" s="423" t="str">
        <f t="shared" si="36"/>
        <v>Ейч Ар Кепитъл АД</v>
      </c>
      <c r="B572" s="423" t="str">
        <f t="shared" si="37"/>
        <v>204654533</v>
      </c>
      <c r="C572" s="424" t="str">
        <f t="shared" si="38"/>
        <v>31.12.2025</v>
      </c>
      <c r="D572" s="418" t="s">
        <v>640</v>
      </c>
      <c r="E572" s="418">
        <v>4</v>
      </c>
      <c r="F572" s="418" t="s">
        <v>639</v>
      </c>
      <c r="G572" s="418"/>
      <c r="H572" s="425">
        <f>'Справка 6'!G34</f>
        <v>0</v>
      </c>
      <c r="I572" s="418"/>
      <c r="J572" s="418"/>
      <c r="K572" s="418"/>
      <c r="L572" s="418"/>
      <c r="M572" s="418"/>
      <c r="N572" s="418"/>
      <c r="O572" s="418"/>
      <c r="P572" s="418"/>
      <c r="Q572" s="418"/>
      <c r="R572" s="418"/>
      <c r="S572" s="418"/>
      <c r="T572" s="418"/>
      <c r="U572" s="418"/>
      <c r="V572" s="418"/>
      <c r="W572" s="418"/>
      <c r="X572" s="418"/>
      <c r="Y572" s="418"/>
      <c r="Z572" s="418"/>
    </row>
    <row r="573" spans="1:26">
      <c r="A573" s="423" t="str">
        <f t="shared" si="36"/>
        <v>Ейч Ар Кепитъл АД</v>
      </c>
      <c r="B573" s="423" t="str">
        <f t="shared" si="37"/>
        <v>204654533</v>
      </c>
      <c r="C573" s="424" t="str">
        <f t="shared" si="38"/>
        <v>31.12.2025</v>
      </c>
      <c r="D573" s="418" t="s">
        <v>641</v>
      </c>
      <c r="E573" s="418">
        <v>4</v>
      </c>
      <c r="F573" s="418" t="s">
        <v>140</v>
      </c>
      <c r="G573" s="418"/>
      <c r="H573" s="425">
        <f>'Справка 6'!G35</f>
        <v>0</v>
      </c>
      <c r="I573" s="418"/>
      <c r="J573" s="418"/>
      <c r="K573" s="418"/>
      <c r="L573" s="418"/>
      <c r="M573" s="418"/>
      <c r="N573" s="418"/>
      <c r="O573" s="418"/>
      <c r="P573" s="418"/>
      <c r="Q573" s="418"/>
      <c r="R573" s="418"/>
      <c r="S573" s="418"/>
      <c r="T573" s="418"/>
      <c r="U573" s="418"/>
      <c r="V573" s="418"/>
      <c r="W573" s="418"/>
      <c r="X573" s="418"/>
      <c r="Y573" s="418"/>
      <c r="Z573" s="418"/>
    </row>
    <row r="574" spans="1:26">
      <c r="A574" s="423" t="str">
        <f t="shared" si="36"/>
        <v>Ейч Ар Кепитъл АД</v>
      </c>
      <c r="B574" s="423" t="str">
        <f t="shared" si="37"/>
        <v>204654533</v>
      </c>
      <c r="C574" s="424" t="str">
        <f t="shared" si="38"/>
        <v>31.12.2025</v>
      </c>
      <c r="D574" s="418" t="s">
        <v>643</v>
      </c>
      <c r="E574" s="418">
        <v>4</v>
      </c>
      <c r="F574" s="418" t="s">
        <v>642</v>
      </c>
      <c r="G574" s="418"/>
      <c r="H574" s="425">
        <f>'Справка 6'!G36</f>
        <v>0</v>
      </c>
      <c r="I574" s="418"/>
      <c r="J574" s="418"/>
      <c r="K574" s="418"/>
      <c r="L574" s="418"/>
      <c r="M574" s="418"/>
      <c r="N574" s="418"/>
      <c r="O574" s="418"/>
      <c r="P574" s="418"/>
      <c r="Q574" s="418"/>
      <c r="R574" s="418"/>
      <c r="S574" s="418"/>
      <c r="T574" s="418"/>
      <c r="U574" s="418"/>
      <c r="V574" s="418"/>
      <c r="W574" s="418"/>
      <c r="X574" s="418"/>
      <c r="Y574" s="418"/>
      <c r="Z574" s="418"/>
    </row>
    <row r="575" spans="1:26">
      <c r="A575" s="423" t="str">
        <f t="shared" si="36"/>
        <v>Ейч Ар Кепитъл АД</v>
      </c>
      <c r="B575" s="423" t="str">
        <f t="shared" si="37"/>
        <v>204654533</v>
      </c>
      <c r="C575" s="424" t="str">
        <f t="shared" si="38"/>
        <v>31.12.2025</v>
      </c>
      <c r="D575" s="418" t="s">
        <v>645</v>
      </c>
      <c r="E575" s="418">
        <v>4</v>
      </c>
      <c r="F575" s="418" t="s">
        <v>644</v>
      </c>
      <c r="G575" s="418"/>
      <c r="H575" s="425">
        <f>'Справка 6'!G37</f>
        <v>0</v>
      </c>
      <c r="I575" s="418"/>
      <c r="J575" s="418"/>
      <c r="K575" s="418"/>
      <c r="L575" s="418"/>
      <c r="M575" s="418"/>
      <c r="N575" s="418"/>
      <c r="O575" s="418"/>
      <c r="P575" s="418"/>
      <c r="Q575" s="418"/>
      <c r="R575" s="418"/>
      <c r="S575" s="418"/>
      <c r="T575" s="418"/>
      <c r="U575" s="418"/>
      <c r="V575" s="418"/>
      <c r="W575" s="418"/>
      <c r="X575" s="418"/>
      <c r="Y575" s="418"/>
      <c r="Z575" s="418"/>
    </row>
    <row r="576" spans="1:26">
      <c r="A576" s="423" t="str">
        <f t="shared" si="36"/>
        <v>Ейч Ар Кепитъл АД</v>
      </c>
      <c r="B576" s="423" t="str">
        <f t="shared" si="37"/>
        <v>204654533</v>
      </c>
      <c r="C576" s="424" t="str">
        <f t="shared" si="38"/>
        <v>31.12.2025</v>
      </c>
      <c r="D576" s="418" t="s">
        <v>647</v>
      </c>
      <c r="E576" s="418">
        <v>4</v>
      </c>
      <c r="F576" s="418" t="s">
        <v>646</v>
      </c>
      <c r="G576" s="418"/>
      <c r="H576" s="425">
        <f>'Справка 6'!G38</f>
        <v>0</v>
      </c>
      <c r="I576" s="418"/>
      <c r="J576" s="418"/>
      <c r="K576" s="418"/>
      <c r="L576" s="418"/>
      <c r="M576" s="418"/>
      <c r="N576" s="418"/>
      <c r="O576" s="418"/>
      <c r="P576" s="418"/>
      <c r="Q576" s="418"/>
      <c r="R576" s="418"/>
      <c r="S576" s="418"/>
      <c r="T576" s="418"/>
      <c r="U576" s="418"/>
      <c r="V576" s="418"/>
      <c r="W576" s="418"/>
      <c r="X576" s="418"/>
      <c r="Y576" s="418"/>
      <c r="Z576" s="418"/>
    </row>
    <row r="577" spans="1:26">
      <c r="A577" s="423" t="str">
        <f t="shared" si="36"/>
        <v>Ейч Ар Кепитъл АД</v>
      </c>
      <c r="B577" s="423" t="str">
        <f t="shared" si="37"/>
        <v>204654533</v>
      </c>
      <c r="C577" s="424" t="str">
        <f t="shared" si="38"/>
        <v>31.12.2025</v>
      </c>
      <c r="D577" s="418" t="s">
        <v>648</v>
      </c>
      <c r="E577" s="418">
        <v>4</v>
      </c>
      <c r="F577" s="418" t="s">
        <v>612</v>
      </c>
      <c r="G577" s="418"/>
      <c r="H577" s="425">
        <f>'Справка 6'!G39</f>
        <v>0</v>
      </c>
      <c r="I577" s="418"/>
      <c r="J577" s="418"/>
      <c r="K577" s="418"/>
      <c r="L577" s="418"/>
      <c r="M577" s="418"/>
      <c r="N577" s="418"/>
      <c r="O577" s="418"/>
      <c r="P577" s="418"/>
      <c r="Q577" s="418"/>
      <c r="R577" s="418"/>
      <c r="S577" s="418"/>
      <c r="T577" s="418"/>
      <c r="U577" s="418"/>
      <c r="V577" s="418"/>
      <c r="W577" s="418"/>
      <c r="X577" s="418"/>
      <c r="Y577" s="418"/>
      <c r="Z577" s="418"/>
    </row>
    <row r="578" spans="1:26">
      <c r="A578" s="423" t="str">
        <f t="shared" si="36"/>
        <v>Ейч Ар Кепитъл АД</v>
      </c>
      <c r="B578" s="423" t="str">
        <f t="shared" si="37"/>
        <v>204654533</v>
      </c>
      <c r="C578" s="424" t="str">
        <f t="shared" si="38"/>
        <v>31.12.2025</v>
      </c>
      <c r="D578" s="418" t="s">
        <v>650</v>
      </c>
      <c r="E578" s="418">
        <v>4</v>
      </c>
      <c r="F578" s="418" t="s">
        <v>632</v>
      </c>
      <c r="G578" s="418"/>
      <c r="H578" s="425">
        <f>'Справка 6'!G40</f>
        <v>25238</v>
      </c>
      <c r="I578" s="418"/>
      <c r="J578" s="418"/>
      <c r="K578" s="418"/>
      <c r="L578" s="418"/>
      <c r="M578" s="418"/>
      <c r="N578" s="418"/>
      <c r="O578" s="418"/>
      <c r="P578" s="418"/>
      <c r="Q578" s="418"/>
      <c r="R578" s="418"/>
      <c r="S578" s="418"/>
      <c r="T578" s="418"/>
      <c r="U578" s="418"/>
      <c r="V578" s="418"/>
      <c r="W578" s="418"/>
      <c r="X578" s="418"/>
      <c r="Y578" s="418"/>
      <c r="Z578" s="418"/>
    </row>
    <row r="579" spans="1:26">
      <c r="A579" s="423" t="str">
        <f t="shared" si="36"/>
        <v>Ейч Ар Кепитъл АД</v>
      </c>
      <c r="B579" s="423" t="str">
        <f t="shared" si="37"/>
        <v>204654533</v>
      </c>
      <c r="C579" s="424" t="str">
        <f t="shared" si="38"/>
        <v>31.12.2025</v>
      </c>
      <c r="D579" s="418" t="s">
        <v>653</v>
      </c>
      <c r="E579" s="418">
        <v>4</v>
      </c>
      <c r="F579" s="418" t="s">
        <v>652</v>
      </c>
      <c r="G579" s="418"/>
      <c r="H579" s="425">
        <f>'Справка 6'!G41</f>
        <v>0</v>
      </c>
      <c r="I579" s="418"/>
      <c r="J579" s="418"/>
      <c r="K579" s="418"/>
      <c r="L579" s="418"/>
      <c r="M579" s="418"/>
      <c r="N579" s="418"/>
      <c r="O579" s="418"/>
      <c r="P579" s="418"/>
      <c r="Q579" s="418"/>
      <c r="R579" s="418"/>
      <c r="S579" s="418"/>
      <c r="T579" s="418"/>
      <c r="U579" s="418"/>
      <c r="V579" s="418"/>
      <c r="W579" s="418"/>
      <c r="X579" s="418"/>
      <c r="Y579" s="418"/>
      <c r="Z579" s="418"/>
    </row>
    <row r="580" spans="1:26">
      <c r="A580" s="423" t="str">
        <f t="shared" si="36"/>
        <v>Ейч Ар Кепитъл АД</v>
      </c>
      <c r="B580" s="423" t="str">
        <f t="shared" si="37"/>
        <v>204654533</v>
      </c>
      <c r="C580" s="424" t="str">
        <f t="shared" si="38"/>
        <v>31.12.2025</v>
      </c>
      <c r="D580" s="418" t="s">
        <v>655</v>
      </c>
      <c r="E580" s="418">
        <v>4</v>
      </c>
      <c r="F580" s="418" t="s">
        <v>654</v>
      </c>
      <c r="G580" s="418"/>
      <c r="H580" s="427">
        <f>'Справка 6'!G42</f>
        <v>25241</v>
      </c>
      <c r="I580" s="418"/>
      <c r="J580" s="418"/>
      <c r="K580" s="418"/>
      <c r="L580" s="418"/>
      <c r="M580" s="418"/>
      <c r="N580" s="418"/>
      <c r="O580" s="418"/>
      <c r="P580" s="418"/>
      <c r="Q580" s="418"/>
      <c r="R580" s="418"/>
      <c r="S580" s="418"/>
      <c r="T580" s="418"/>
      <c r="U580" s="418"/>
      <c r="V580" s="418"/>
      <c r="W580" s="418"/>
      <c r="X580" s="418"/>
      <c r="Y580" s="418"/>
      <c r="Z580" s="418"/>
    </row>
    <row r="581" spans="1:26">
      <c r="A581" s="423" t="str">
        <f t="shared" si="36"/>
        <v>Ейч Ар Кепитъл АД</v>
      </c>
      <c r="B581" s="423" t="str">
        <f t="shared" si="37"/>
        <v>204654533</v>
      </c>
      <c r="C581" s="424" t="str">
        <f t="shared" si="38"/>
        <v>31.12.2025</v>
      </c>
      <c r="D581" s="418" t="s">
        <v>592</v>
      </c>
      <c r="E581" s="418">
        <v>5</v>
      </c>
      <c r="F581" s="418" t="s">
        <v>591</v>
      </c>
      <c r="G581" s="418"/>
      <c r="H581" s="425">
        <f>'Справка 6'!H11</f>
        <v>0</v>
      </c>
      <c r="I581" s="418"/>
      <c r="J581" s="418"/>
      <c r="K581" s="418"/>
      <c r="L581" s="418"/>
      <c r="M581" s="418"/>
      <c r="N581" s="418"/>
      <c r="O581" s="418"/>
      <c r="P581" s="418"/>
      <c r="Q581" s="418"/>
      <c r="R581" s="418"/>
      <c r="S581" s="418"/>
      <c r="T581" s="418"/>
      <c r="U581" s="418"/>
      <c r="V581" s="418"/>
      <c r="W581" s="418"/>
      <c r="X581" s="418"/>
      <c r="Y581" s="418"/>
      <c r="Z581" s="418"/>
    </row>
    <row r="582" spans="1:26">
      <c r="A582" s="423" t="str">
        <f t="shared" si="36"/>
        <v>Ейч Ар Кепитъл АД</v>
      </c>
      <c r="B582" s="423" t="str">
        <f t="shared" si="37"/>
        <v>204654533</v>
      </c>
      <c r="C582" s="424" t="str">
        <f t="shared" si="38"/>
        <v>31.12.2025</v>
      </c>
      <c r="D582" s="418" t="s">
        <v>595</v>
      </c>
      <c r="E582" s="418">
        <v>5</v>
      </c>
      <c r="F582" s="418" t="s">
        <v>594</v>
      </c>
      <c r="G582" s="418"/>
      <c r="H582" s="425">
        <f>'Справка 6'!H12</f>
        <v>0</v>
      </c>
      <c r="I582" s="418"/>
      <c r="J582" s="418"/>
      <c r="K582" s="418"/>
      <c r="L582" s="418"/>
      <c r="M582" s="418"/>
      <c r="N582" s="418"/>
      <c r="O582" s="418"/>
      <c r="P582" s="418"/>
      <c r="Q582" s="418"/>
      <c r="R582" s="418"/>
      <c r="S582" s="418"/>
      <c r="T582" s="418"/>
      <c r="U582" s="418"/>
      <c r="V582" s="418"/>
      <c r="W582" s="418"/>
      <c r="X582" s="418"/>
      <c r="Y582" s="418"/>
      <c r="Z582" s="418"/>
    </row>
    <row r="583" spans="1:26">
      <c r="A583" s="423" t="str">
        <f t="shared" si="36"/>
        <v>Ейч Ар Кепитъл АД</v>
      </c>
      <c r="B583" s="423" t="str">
        <f t="shared" si="37"/>
        <v>204654533</v>
      </c>
      <c r="C583" s="424" t="str">
        <f t="shared" si="38"/>
        <v>31.12.2025</v>
      </c>
      <c r="D583" s="418" t="s">
        <v>598</v>
      </c>
      <c r="E583" s="418">
        <v>5</v>
      </c>
      <c r="F583" s="418" t="s">
        <v>597</v>
      </c>
      <c r="G583" s="418"/>
      <c r="H583" s="425">
        <f>'Справка 6'!H13</f>
        <v>0</v>
      </c>
      <c r="I583" s="418"/>
      <c r="J583" s="418"/>
      <c r="K583" s="418"/>
      <c r="L583" s="418"/>
      <c r="M583" s="418"/>
      <c r="N583" s="418"/>
      <c r="O583" s="418"/>
      <c r="P583" s="418"/>
      <c r="Q583" s="418"/>
      <c r="R583" s="418"/>
      <c r="S583" s="418"/>
      <c r="T583" s="418"/>
      <c r="U583" s="418"/>
      <c r="V583" s="418"/>
      <c r="W583" s="418"/>
      <c r="X583" s="418"/>
      <c r="Y583" s="418"/>
      <c r="Z583" s="418"/>
    </row>
    <row r="584" spans="1:26">
      <c r="A584" s="423" t="str">
        <f t="shared" si="36"/>
        <v>Ейч Ар Кепитъл АД</v>
      </c>
      <c r="B584" s="423" t="str">
        <f t="shared" si="37"/>
        <v>204654533</v>
      </c>
      <c r="C584" s="424" t="str">
        <f t="shared" si="38"/>
        <v>31.12.2025</v>
      </c>
      <c r="D584" s="418" t="s">
        <v>601</v>
      </c>
      <c r="E584" s="418">
        <v>5</v>
      </c>
      <c r="F584" s="418" t="s">
        <v>600</v>
      </c>
      <c r="G584" s="418"/>
      <c r="H584" s="425">
        <f>'Справка 6'!H14</f>
        <v>0</v>
      </c>
      <c r="I584" s="418"/>
      <c r="J584" s="418"/>
      <c r="K584" s="418"/>
      <c r="L584" s="418"/>
      <c r="M584" s="418"/>
      <c r="N584" s="418"/>
      <c r="O584" s="418"/>
      <c r="P584" s="418"/>
      <c r="Q584" s="418"/>
      <c r="R584" s="418"/>
      <c r="S584" s="418"/>
      <c r="T584" s="418"/>
      <c r="U584" s="418"/>
      <c r="V584" s="418"/>
      <c r="W584" s="418"/>
      <c r="X584" s="418"/>
      <c r="Y584" s="418"/>
      <c r="Z584" s="418"/>
    </row>
    <row r="585" spans="1:26">
      <c r="A585" s="423" t="str">
        <f t="shared" si="36"/>
        <v>Ейч Ар Кепитъл АД</v>
      </c>
      <c r="B585" s="423" t="str">
        <f t="shared" si="37"/>
        <v>204654533</v>
      </c>
      <c r="C585" s="424" t="str">
        <f t="shared" si="38"/>
        <v>31.12.2025</v>
      </c>
      <c r="D585" s="418" t="s">
        <v>604</v>
      </c>
      <c r="E585" s="418">
        <v>5</v>
      </c>
      <c r="F585" s="418" t="s">
        <v>603</v>
      </c>
      <c r="G585" s="418"/>
      <c r="H585" s="425">
        <f>'Справка 6'!H15</f>
        <v>0</v>
      </c>
      <c r="I585" s="418"/>
      <c r="J585" s="418"/>
      <c r="K585" s="418"/>
      <c r="L585" s="418"/>
      <c r="M585" s="418"/>
      <c r="N585" s="418"/>
      <c r="O585" s="418"/>
      <c r="P585" s="418"/>
      <c r="Q585" s="418"/>
      <c r="R585" s="418"/>
      <c r="S585" s="418"/>
      <c r="T585" s="418"/>
      <c r="U585" s="418"/>
      <c r="V585" s="418"/>
      <c r="W585" s="418"/>
      <c r="X585" s="418"/>
      <c r="Y585" s="418"/>
      <c r="Z585" s="418"/>
    </row>
    <row r="586" spans="1:26">
      <c r="A586" s="423" t="str">
        <f t="shared" si="36"/>
        <v>Ейч Ар Кепитъл АД</v>
      </c>
      <c r="B586" s="423" t="str">
        <f t="shared" si="37"/>
        <v>204654533</v>
      </c>
      <c r="C586" s="424" t="str">
        <f t="shared" si="38"/>
        <v>31.12.2025</v>
      </c>
      <c r="D586" s="418" t="s">
        <v>607</v>
      </c>
      <c r="E586" s="418">
        <v>5</v>
      </c>
      <c r="F586" s="418" t="s">
        <v>606</v>
      </c>
      <c r="G586" s="418"/>
      <c r="H586" s="425">
        <f>'Справка 6'!H16</f>
        <v>0</v>
      </c>
      <c r="I586" s="418"/>
      <c r="J586" s="418"/>
      <c r="K586" s="418"/>
      <c r="L586" s="418"/>
      <c r="M586" s="418"/>
      <c r="N586" s="418"/>
      <c r="O586" s="418"/>
      <c r="P586" s="418"/>
      <c r="Q586" s="418"/>
      <c r="R586" s="418"/>
      <c r="S586" s="418"/>
      <c r="T586" s="418"/>
      <c r="U586" s="418"/>
      <c r="V586" s="418"/>
      <c r="W586" s="418"/>
      <c r="X586" s="418"/>
      <c r="Y586" s="418"/>
      <c r="Z586" s="418"/>
    </row>
    <row r="587" spans="1:26">
      <c r="A587" s="423" t="str">
        <f t="shared" si="36"/>
        <v>Ейч Ар Кепитъл АД</v>
      </c>
      <c r="B587" s="423" t="str">
        <f t="shared" si="37"/>
        <v>204654533</v>
      </c>
      <c r="C587" s="424" t="str">
        <f t="shared" si="38"/>
        <v>31.12.2025</v>
      </c>
      <c r="D587" s="418" t="s">
        <v>610</v>
      </c>
      <c r="E587" s="418">
        <v>5</v>
      </c>
      <c r="F587" s="418" t="s">
        <v>609</v>
      </c>
      <c r="G587" s="418"/>
      <c r="H587" s="425">
        <f>'Справка 6'!H17</f>
        <v>0</v>
      </c>
      <c r="I587" s="418"/>
      <c r="J587" s="418"/>
      <c r="K587" s="418"/>
      <c r="L587" s="418"/>
      <c r="M587" s="418"/>
      <c r="N587" s="418"/>
      <c r="O587" s="418"/>
      <c r="P587" s="418"/>
      <c r="Q587" s="418"/>
      <c r="R587" s="418"/>
      <c r="S587" s="418"/>
      <c r="T587" s="418"/>
      <c r="U587" s="418"/>
      <c r="V587" s="418"/>
      <c r="W587" s="418"/>
      <c r="X587" s="418"/>
      <c r="Y587" s="418"/>
      <c r="Z587" s="418"/>
    </row>
    <row r="588" spans="1:26">
      <c r="A588" s="423" t="str">
        <f t="shared" si="36"/>
        <v>Ейч Ар Кепитъл АД</v>
      </c>
      <c r="B588" s="423" t="str">
        <f t="shared" si="37"/>
        <v>204654533</v>
      </c>
      <c r="C588" s="424" t="str">
        <f t="shared" si="38"/>
        <v>31.12.2025</v>
      </c>
      <c r="D588" s="418" t="s">
        <v>613</v>
      </c>
      <c r="E588" s="418">
        <v>5</v>
      </c>
      <c r="F588" s="418" t="s">
        <v>612</v>
      </c>
      <c r="G588" s="418"/>
      <c r="H588" s="425">
        <f>'Справка 6'!H18</f>
        <v>0</v>
      </c>
      <c r="I588" s="418"/>
      <c r="J588" s="418"/>
      <c r="K588" s="418"/>
      <c r="L588" s="418"/>
      <c r="M588" s="418"/>
      <c r="N588" s="418"/>
      <c r="O588" s="418"/>
      <c r="P588" s="418"/>
      <c r="Q588" s="418"/>
      <c r="R588" s="418"/>
      <c r="S588" s="418"/>
      <c r="T588" s="418"/>
      <c r="U588" s="418"/>
      <c r="V588" s="418"/>
      <c r="W588" s="418"/>
      <c r="X588" s="418"/>
      <c r="Y588" s="418"/>
      <c r="Z588" s="418"/>
    </row>
    <row r="589" spans="1:26">
      <c r="A589" s="423" t="str">
        <f t="shared" ref="A589:A652" si="39">pdeName</f>
        <v>Ейч Ар Кепитъл АД</v>
      </c>
      <c r="B589" s="423" t="str">
        <f t="shared" ref="B589:B652" si="40">pdeBulstat</f>
        <v>204654533</v>
      </c>
      <c r="C589" s="424" t="str">
        <f t="shared" ref="C589:C652" si="41">endDate</f>
        <v>31.12.2025</v>
      </c>
      <c r="D589" s="418" t="s">
        <v>614</v>
      </c>
      <c r="E589" s="418">
        <v>5</v>
      </c>
      <c r="F589" s="418" t="s">
        <v>589</v>
      </c>
      <c r="G589" s="418"/>
      <c r="H589" s="425">
        <f>'Справка 6'!H19</f>
        <v>0</v>
      </c>
      <c r="I589" s="418"/>
      <c r="J589" s="418"/>
      <c r="K589" s="418"/>
      <c r="L589" s="418"/>
      <c r="M589" s="418"/>
      <c r="N589" s="418"/>
      <c r="O589" s="418"/>
      <c r="P589" s="418"/>
      <c r="Q589" s="418"/>
      <c r="R589" s="418"/>
      <c r="S589" s="418"/>
      <c r="T589" s="418"/>
      <c r="U589" s="418"/>
      <c r="V589" s="418"/>
      <c r="W589" s="418"/>
      <c r="X589" s="418"/>
      <c r="Y589" s="418"/>
      <c r="Z589" s="418"/>
    </row>
    <row r="590" spans="1:26">
      <c r="A590" s="423" t="str">
        <f t="shared" si="39"/>
        <v>Ейч Ар Кепитъл АД</v>
      </c>
      <c r="B590" s="423" t="str">
        <f t="shared" si="40"/>
        <v>204654533</v>
      </c>
      <c r="C590" s="424" t="str">
        <f t="shared" si="41"/>
        <v>31.12.2025</v>
      </c>
      <c r="D590" s="418" t="s">
        <v>617</v>
      </c>
      <c r="E590" s="418">
        <v>5</v>
      </c>
      <c r="F590" s="418" t="s">
        <v>616</v>
      </c>
      <c r="G590" s="418"/>
      <c r="H590" s="425">
        <f>'Справка 6'!H20</f>
        <v>0</v>
      </c>
      <c r="I590" s="418"/>
      <c r="J590" s="418"/>
      <c r="K590" s="418"/>
      <c r="L590" s="418"/>
      <c r="M590" s="418"/>
      <c r="N590" s="418"/>
      <c r="O590" s="418"/>
      <c r="P590" s="418"/>
      <c r="Q590" s="418"/>
      <c r="R590" s="418"/>
      <c r="S590" s="418"/>
      <c r="T590" s="418"/>
      <c r="U590" s="418"/>
      <c r="V590" s="418"/>
      <c r="W590" s="418"/>
      <c r="X590" s="418"/>
      <c r="Y590" s="418"/>
      <c r="Z590" s="418"/>
    </row>
    <row r="591" spans="1:26">
      <c r="A591" s="423" t="str">
        <f t="shared" si="39"/>
        <v>Ейч Ар Кепитъл АД</v>
      </c>
      <c r="B591" s="423" t="str">
        <f t="shared" si="40"/>
        <v>204654533</v>
      </c>
      <c r="C591" s="424" t="str">
        <f t="shared" si="41"/>
        <v>31.12.2025</v>
      </c>
      <c r="D591" s="418" t="s">
        <v>620</v>
      </c>
      <c r="E591" s="418">
        <v>5</v>
      </c>
      <c r="F591" s="418" t="s">
        <v>619</v>
      </c>
      <c r="G591" s="418"/>
      <c r="H591" s="425">
        <f>'Справка 6'!H21</f>
        <v>0</v>
      </c>
      <c r="I591" s="418"/>
      <c r="J591" s="418"/>
      <c r="K591" s="418"/>
      <c r="L591" s="418"/>
      <c r="M591" s="418"/>
      <c r="N591" s="418"/>
      <c r="O591" s="418"/>
      <c r="P591" s="418"/>
      <c r="Q591" s="418"/>
      <c r="R591" s="418"/>
      <c r="S591" s="418"/>
      <c r="T591" s="418"/>
      <c r="U591" s="418"/>
      <c r="V591" s="418"/>
      <c r="W591" s="418"/>
      <c r="X591" s="418"/>
      <c r="Y591" s="418"/>
      <c r="Z591" s="418"/>
    </row>
    <row r="592" spans="1:26">
      <c r="A592" s="423" t="str">
        <f t="shared" si="39"/>
        <v>Ейч Ар Кепитъл АД</v>
      </c>
      <c r="B592" s="423" t="str">
        <f t="shared" si="40"/>
        <v>204654533</v>
      </c>
      <c r="C592" s="424" t="str">
        <f t="shared" si="41"/>
        <v>31.12.2025</v>
      </c>
      <c r="D592" s="418" t="s">
        <v>624</v>
      </c>
      <c r="E592" s="418">
        <v>5</v>
      </c>
      <c r="F592" s="418" t="s">
        <v>623</v>
      </c>
      <c r="G592" s="418"/>
      <c r="H592" s="425">
        <f>'Справка 6'!H23</f>
        <v>0</v>
      </c>
      <c r="I592" s="418"/>
      <c r="J592" s="418"/>
      <c r="K592" s="418"/>
      <c r="L592" s="418"/>
      <c r="M592" s="418"/>
      <c r="N592" s="418"/>
      <c r="O592" s="418"/>
      <c r="P592" s="418"/>
      <c r="Q592" s="418"/>
      <c r="R592" s="418"/>
      <c r="S592" s="418"/>
      <c r="T592" s="418"/>
      <c r="U592" s="418"/>
      <c r="V592" s="418"/>
      <c r="W592" s="418"/>
      <c r="X592" s="418"/>
      <c r="Y592" s="418"/>
      <c r="Z592" s="418"/>
    </row>
    <row r="593" spans="1:26">
      <c r="A593" s="423" t="str">
        <f t="shared" si="39"/>
        <v>Ейч Ар Кепитъл АД</v>
      </c>
      <c r="B593" s="423" t="str">
        <f t="shared" si="40"/>
        <v>204654533</v>
      </c>
      <c r="C593" s="424" t="str">
        <f t="shared" si="41"/>
        <v>31.12.2025</v>
      </c>
      <c r="D593" s="418" t="s">
        <v>626</v>
      </c>
      <c r="E593" s="418">
        <v>5</v>
      </c>
      <c r="F593" s="418" t="s">
        <v>625</v>
      </c>
      <c r="G593" s="418"/>
      <c r="H593" s="425">
        <f>'Справка 6'!H24</f>
        <v>0</v>
      </c>
      <c r="I593" s="418"/>
      <c r="J593" s="418"/>
      <c r="K593" s="418"/>
      <c r="L593" s="418"/>
      <c r="M593" s="418"/>
      <c r="N593" s="418"/>
      <c r="O593" s="418"/>
      <c r="P593" s="418"/>
      <c r="Q593" s="418"/>
      <c r="R593" s="418"/>
      <c r="S593" s="418"/>
      <c r="T593" s="418"/>
      <c r="U593" s="418"/>
      <c r="V593" s="418"/>
      <c r="W593" s="418"/>
      <c r="X593" s="418"/>
      <c r="Y593" s="418"/>
      <c r="Z593" s="418"/>
    </row>
    <row r="594" spans="1:26">
      <c r="A594" s="423" t="str">
        <f t="shared" si="39"/>
        <v>Ейч Ар Кепитъл АД</v>
      </c>
      <c r="B594" s="423" t="str">
        <f t="shared" si="40"/>
        <v>204654533</v>
      </c>
      <c r="C594" s="424" t="str">
        <f t="shared" si="41"/>
        <v>31.12.2025</v>
      </c>
      <c r="D594" s="418" t="s">
        <v>628</v>
      </c>
      <c r="E594" s="418">
        <v>5</v>
      </c>
      <c r="F594" s="418" t="s">
        <v>627</v>
      </c>
      <c r="G594" s="418"/>
      <c r="H594" s="425">
        <f>'Справка 6'!H25</f>
        <v>0</v>
      </c>
      <c r="I594" s="418"/>
      <c r="J594" s="418"/>
      <c r="K594" s="418"/>
      <c r="L594" s="418"/>
      <c r="M594" s="418"/>
      <c r="N594" s="418"/>
      <c r="O594" s="418"/>
      <c r="P594" s="418"/>
      <c r="Q594" s="418"/>
      <c r="R594" s="418"/>
      <c r="S594" s="418"/>
      <c r="T594" s="418"/>
      <c r="U594" s="418"/>
      <c r="V594" s="418"/>
      <c r="W594" s="418"/>
      <c r="X594" s="418"/>
      <c r="Y594" s="418"/>
      <c r="Z594" s="418"/>
    </row>
    <row r="595" spans="1:26">
      <c r="A595" s="423" t="str">
        <f t="shared" si="39"/>
        <v>Ейч Ар Кепитъл АД</v>
      </c>
      <c r="B595" s="423" t="str">
        <f t="shared" si="40"/>
        <v>204654533</v>
      </c>
      <c r="C595" s="424" t="str">
        <f t="shared" si="41"/>
        <v>31.12.2025</v>
      </c>
      <c r="D595" s="418" t="s">
        <v>629</v>
      </c>
      <c r="E595" s="418">
        <v>5</v>
      </c>
      <c r="F595" s="418" t="s">
        <v>612</v>
      </c>
      <c r="G595" s="418"/>
      <c r="H595" s="425">
        <f>'Справка 6'!H26</f>
        <v>0</v>
      </c>
      <c r="I595" s="418"/>
      <c r="J595" s="418"/>
      <c r="K595" s="418"/>
      <c r="L595" s="418"/>
      <c r="M595" s="418"/>
      <c r="N595" s="418"/>
      <c r="O595" s="418"/>
      <c r="P595" s="418"/>
      <c r="Q595" s="418"/>
      <c r="R595" s="418"/>
      <c r="S595" s="418"/>
      <c r="T595" s="418"/>
      <c r="U595" s="418"/>
      <c r="V595" s="418"/>
      <c r="W595" s="418"/>
      <c r="X595" s="418"/>
      <c r="Y595" s="418"/>
      <c r="Z595" s="418"/>
    </row>
    <row r="596" spans="1:26">
      <c r="A596" s="423" t="str">
        <f t="shared" si="39"/>
        <v>Ейч Ар Кепитъл АД</v>
      </c>
      <c r="B596" s="423" t="str">
        <f t="shared" si="40"/>
        <v>204654533</v>
      </c>
      <c r="C596" s="424" t="str">
        <f t="shared" si="41"/>
        <v>31.12.2025</v>
      </c>
      <c r="D596" s="418" t="s">
        <v>630</v>
      </c>
      <c r="E596" s="418">
        <v>5</v>
      </c>
      <c r="F596" s="418" t="s">
        <v>962</v>
      </c>
      <c r="G596" s="418"/>
      <c r="H596" s="425">
        <f>'Справка 6'!H27</f>
        <v>0</v>
      </c>
      <c r="I596" s="418"/>
      <c r="J596" s="418"/>
      <c r="K596" s="418"/>
      <c r="L596" s="418"/>
      <c r="M596" s="418"/>
      <c r="N596" s="418"/>
      <c r="O596" s="418"/>
      <c r="P596" s="418"/>
      <c r="Q596" s="418"/>
      <c r="R596" s="418"/>
      <c r="S596" s="418"/>
      <c r="T596" s="418"/>
      <c r="U596" s="418"/>
      <c r="V596" s="418"/>
      <c r="W596" s="418"/>
      <c r="X596" s="418"/>
      <c r="Y596" s="418"/>
      <c r="Z596" s="418"/>
    </row>
    <row r="597" spans="1:26">
      <c r="A597" s="423" t="str">
        <f t="shared" si="39"/>
        <v>Ейч Ар Кепитъл АД</v>
      </c>
      <c r="B597" s="423" t="str">
        <f t="shared" si="40"/>
        <v>204654533</v>
      </c>
      <c r="C597" s="424" t="str">
        <f t="shared" si="41"/>
        <v>31.12.2025</v>
      </c>
      <c r="D597" s="418" t="s">
        <v>634</v>
      </c>
      <c r="E597" s="418">
        <v>5</v>
      </c>
      <c r="F597" s="418" t="s">
        <v>633</v>
      </c>
      <c r="G597" s="418"/>
      <c r="H597" s="425">
        <f>'Справка 6'!H29</f>
        <v>5904</v>
      </c>
      <c r="I597" s="418"/>
      <c r="J597" s="418"/>
      <c r="K597" s="418"/>
      <c r="L597" s="418"/>
      <c r="M597" s="418"/>
      <c r="N597" s="418"/>
      <c r="O597" s="418"/>
      <c r="P597" s="418"/>
      <c r="Q597" s="418"/>
      <c r="R597" s="418"/>
      <c r="S597" s="418"/>
      <c r="T597" s="418"/>
      <c r="U597" s="418"/>
      <c r="V597" s="418"/>
      <c r="W597" s="418"/>
      <c r="X597" s="418"/>
      <c r="Y597" s="418"/>
      <c r="Z597" s="418"/>
    </row>
    <row r="598" spans="1:26">
      <c r="A598" s="423" t="str">
        <f t="shared" si="39"/>
        <v>Ейч Ар Кепитъл АД</v>
      </c>
      <c r="B598" s="423" t="str">
        <f t="shared" si="40"/>
        <v>204654533</v>
      </c>
      <c r="C598" s="424" t="str">
        <f t="shared" si="41"/>
        <v>31.12.2025</v>
      </c>
      <c r="D598" s="418" t="s">
        <v>635</v>
      </c>
      <c r="E598" s="418">
        <v>5</v>
      </c>
      <c r="F598" s="418" t="s">
        <v>126</v>
      </c>
      <c r="G598" s="418"/>
      <c r="H598" s="425">
        <f>'Справка 6'!H30</f>
        <v>23</v>
      </c>
      <c r="I598" s="418"/>
      <c r="J598" s="418"/>
      <c r="K598" s="418"/>
      <c r="L598" s="418"/>
      <c r="M598" s="418"/>
      <c r="N598" s="418"/>
      <c r="O598" s="418"/>
      <c r="P598" s="418"/>
      <c r="Q598" s="418"/>
      <c r="R598" s="418"/>
      <c r="S598" s="418"/>
      <c r="T598" s="418"/>
      <c r="U598" s="418"/>
      <c r="V598" s="418"/>
      <c r="W598" s="418"/>
      <c r="X598" s="418"/>
      <c r="Y598" s="418"/>
      <c r="Z598" s="418"/>
    </row>
    <row r="599" spans="1:26">
      <c r="A599" s="423" t="str">
        <f t="shared" si="39"/>
        <v>Ейч Ар Кепитъл АД</v>
      </c>
      <c r="B599" s="423" t="str">
        <f t="shared" si="40"/>
        <v>204654533</v>
      </c>
      <c r="C599" s="424" t="str">
        <f t="shared" si="41"/>
        <v>31.12.2025</v>
      </c>
      <c r="D599" s="418" t="s">
        <v>636</v>
      </c>
      <c r="E599" s="418">
        <v>5</v>
      </c>
      <c r="F599" s="418" t="s">
        <v>128</v>
      </c>
      <c r="G599" s="418"/>
      <c r="H599" s="425">
        <f>'Справка 6'!H31</f>
        <v>0</v>
      </c>
      <c r="I599" s="418"/>
      <c r="J599" s="418"/>
      <c r="K599" s="418"/>
      <c r="L599" s="418"/>
      <c r="M599" s="418"/>
      <c r="N599" s="418"/>
      <c r="O599" s="418"/>
      <c r="P599" s="418"/>
      <c r="Q599" s="418"/>
      <c r="R599" s="418"/>
      <c r="S599" s="418"/>
      <c r="T599" s="418"/>
      <c r="U599" s="418"/>
      <c r="V599" s="418"/>
      <c r="W599" s="418"/>
      <c r="X599" s="418"/>
      <c r="Y599" s="418"/>
      <c r="Z599" s="418"/>
    </row>
    <row r="600" spans="1:26">
      <c r="A600" s="423" t="str">
        <f t="shared" si="39"/>
        <v>Ейч Ар Кепитъл АД</v>
      </c>
      <c r="B600" s="423" t="str">
        <f t="shared" si="40"/>
        <v>204654533</v>
      </c>
      <c r="C600" s="424" t="str">
        <f t="shared" si="41"/>
        <v>31.12.2025</v>
      </c>
      <c r="D600" s="418" t="s">
        <v>637</v>
      </c>
      <c r="E600" s="418">
        <v>5</v>
      </c>
      <c r="F600" s="418" t="s">
        <v>132</v>
      </c>
      <c r="G600" s="418"/>
      <c r="H600" s="425">
        <f>'Справка 6'!H32</f>
        <v>5015</v>
      </c>
      <c r="I600" s="418"/>
      <c r="J600" s="418"/>
      <c r="K600" s="418"/>
      <c r="L600" s="418"/>
      <c r="M600" s="418"/>
      <c r="N600" s="418"/>
      <c r="O600" s="418"/>
      <c r="P600" s="418"/>
      <c r="Q600" s="418"/>
      <c r="R600" s="418"/>
      <c r="S600" s="418"/>
      <c r="T600" s="418"/>
      <c r="U600" s="418"/>
      <c r="V600" s="418"/>
      <c r="W600" s="418"/>
      <c r="X600" s="418"/>
      <c r="Y600" s="418"/>
      <c r="Z600" s="418"/>
    </row>
    <row r="601" spans="1:26">
      <c r="A601" s="423" t="str">
        <f t="shared" si="39"/>
        <v>Ейч Ар Кепитъл АД</v>
      </c>
      <c r="B601" s="423" t="str">
        <f t="shared" si="40"/>
        <v>204654533</v>
      </c>
      <c r="C601" s="424" t="str">
        <f t="shared" si="41"/>
        <v>31.12.2025</v>
      </c>
      <c r="D601" s="418" t="s">
        <v>638</v>
      </c>
      <c r="E601" s="418">
        <v>5</v>
      </c>
      <c r="F601" s="418" t="s">
        <v>134</v>
      </c>
      <c r="G601" s="418"/>
      <c r="H601" s="425">
        <f>'Справка 6'!H33</f>
        <v>866</v>
      </c>
      <c r="I601" s="418"/>
      <c r="J601" s="418"/>
      <c r="K601" s="418"/>
      <c r="L601" s="418"/>
      <c r="M601" s="418"/>
      <c r="N601" s="418"/>
      <c r="O601" s="418"/>
      <c r="P601" s="418"/>
      <c r="Q601" s="418"/>
      <c r="R601" s="418"/>
      <c r="S601" s="418"/>
      <c r="T601" s="418"/>
      <c r="U601" s="418"/>
      <c r="V601" s="418"/>
      <c r="W601" s="418"/>
      <c r="X601" s="418"/>
      <c r="Y601" s="418"/>
      <c r="Z601" s="418"/>
    </row>
    <row r="602" spans="1:26">
      <c r="A602" s="423" t="str">
        <f t="shared" si="39"/>
        <v>Ейч Ар Кепитъл АД</v>
      </c>
      <c r="B602" s="423" t="str">
        <f t="shared" si="40"/>
        <v>204654533</v>
      </c>
      <c r="C602" s="424" t="str">
        <f t="shared" si="41"/>
        <v>31.12.2025</v>
      </c>
      <c r="D602" s="418" t="s">
        <v>640</v>
      </c>
      <c r="E602" s="418">
        <v>5</v>
      </c>
      <c r="F602" s="418" t="s">
        <v>639</v>
      </c>
      <c r="G602" s="418"/>
      <c r="H602" s="425">
        <f>'Справка 6'!H34</f>
        <v>0</v>
      </c>
      <c r="I602" s="418"/>
      <c r="J602" s="418"/>
      <c r="K602" s="418"/>
      <c r="L602" s="418"/>
      <c r="M602" s="418"/>
      <c r="N602" s="418"/>
      <c r="O602" s="418"/>
      <c r="P602" s="418"/>
      <c r="Q602" s="418"/>
      <c r="R602" s="418"/>
      <c r="S602" s="418"/>
      <c r="T602" s="418"/>
      <c r="U602" s="418"/>
      <c r="V602" s="418"/>
      <c r="W602" s="418"/>
      <c r="X602" s="418"/>
      <c r="Y602" s="418"/>
      <c r="Z602" s="418"/>
    </row>
    <row r="603" spans="1:26">
      <c r="A603" s="423" t="str">
        <f t="shared" si="39"/>
        <v>Ейч Ар Кепитъл АД</v>
      </c>
      <c r="B603" s="423" t="str">
        <f t="shared" si="40"/>
        <v>204654533</v>
      </c>
      <c r="C603" s="424" t="str">
        <f t="shared" si="41"/>
        <v>31.12.2025</v>
      </c>
      <c r="D603" s="418" t="s">
        <v>641</v>
      </c>
      <c r="E603" s="418">
        <v>5</v>
      </c>
      <c r="F603" s="418" t="s">
        <v>140</v>
      </c>
      <c r="G603" s="418"/>
      <c r="H603" s="425">
        <f>'Справка 6'!H35</f>
        <v>0</v>
      </c>
      <c r="I603" s="418"/>
      <c r="J603" s="418"/>
      <c r="K603" s="418"/>
      <c r="L603" s="418"/>
      <c r="M603" s="418"/>
      <c r="N603" s="418"/>
      <c r="O603" s="418"/>
      <c r="P603" s="418"/>
      <c r="Q603" s="418"/>
      <c r="R603" s="418"/>
      <c r="S603" s="418"/>
      <c r="T603" s="418"/>
      <c r="U603" s="418"/>
      <c r="V603" s="418"/>
      <c r="W603" s="418"/>
      <c r="X603" s="418"/>
      <c r="Y603" s="418"/>
      <c r="Z603" s="418"/>
    </row>
    <row r="604" spans="1:26">
      <c r="A604" s="423" t="str">
        <f t="shared" si="39"/>
        <v>Ейч Ар Кепитъл АД</v>
      </c>
      <c r="B604" s="423" t="str">
        <f t="shared" si="40"/>
        <v>204654533</v>
      </c>
      <c r="C604" s="424" t="str">
        <f t="shared" si="41"/>
        <v>31.12.2025</v>
      </c>
      <c r="D604" s="418" t="s">
        <v>643</v>
      </c>
      <c r="E604" s="418">
        <v>5</v>
      </c>
      <c r="F604" s="418" t="s">
        <v>642</v>
      </c>
      <c r="G604" s="418"/>
      <c r="H604" s="425">
        <f>'Справка 6'!H36</f>
        <v>0</v>
      </c>
      <c r="I604" s="418"/>
      <c r="J604" s="418"/>
      <c r="K604" s="418"/>
      <c r="L604" s="418"/>
      <c r="M604" s="418"/>
      <c r="N604" s="418"/>
      <c r="O604" s="418"/>
      <c r="P604" s="418"/>
      <c r="Q604" s="418"/>
      <c r="R604" s="418"/>
      <c r="S604" s="418"/>
      <c r="T604" s="418"/>
      <c r="U604" s="418"/>
      <c r="V604" s="418"/>
      <c r="W604" s="418"/>
      <c r="X604" s="418"/>
      <c r="Y604" s="418"/>
      <c r="Z604" s="418"/>
    </row>
    <row r="605" spans="1:26">
      <c r="A605" s="423" t="str">
        <f t="shared" si="39"/>
        <v>Ейч Ар Кепитъл АД</v>
      </c>
      <c r="B605" s="423" t="str">
        <f t="shared" si="40"/>
        <v>204654533</v>
      </c>
      <c r="C605" s="424" t="str">
        <f t="shared" si="41"/>
        <v>31.12.2025</v>
      </c>
      <c r="D605" s="418" t="s">
        <v>645</v>
      </c>
      <c r="E605" s="418">
        <v>5</v>
      </c>
      <c r="F605" s="418" t="s">
        <v>644</v>
      </c>
      <c r="G605" s="418"/>
      <c r="H605" s="425">
        <f>'Справка 6'!H37</f>
        <v>0</v>
      </c>
      <c r="I605" s="418"/>
      <c r="J605" s="418"/>
      <c r="K605" s="418"/>
      <c r="L605" s="418"/>
      <c r="M605" s="418"/>
      <c r="N605" s="418"/>
      <c r="O605" s="418"/>
      <c r="P605" s="418"/>
      <c r="Q605" s="418"/>
      <c r="R605" s="418"/>
      <c r="S605" s="418"/>
      <c r="T605" s="418"/>
      <c r="U605" s="418"/>
      <c r="V605" s="418"/>
      <c r="W605" s="418"/>
      <c r="X605" s="418"/>
      <c r="Y605" s="418"/>
      <c r="Z605" s="418"/>
    </row>
    <row r="606" spans="1:26">
      <c r="A606" s="423" t="str">
        <f t="shared" si="39"/>
        <v>Ейч Ар Кепитъл АД</v>
      </c>
      <c r="B606" s="423" t="str">
        <f t="shared" si="40"/>
        <v>204654533</v>
      </c>
      <c r="C606" s="424" t="str">
        <f t="shared" si="41"/>
        <v>31.12.2025</v>
      </c>
      <c r="D606" s="418" t="s">
        <v>647</v>
      </c>
      <c r="E606" s="418">
        <v>5</v>
      </c>
      <c r="F606" s="418" t="s">
        <v>646</v>
      </c>
      <c r="G606" s="418"/>
      <c r="H606" s="425">
        <f>'Справка 6'!H38</f>
        <v>0</v>
      </c>
      <c r="I606" s="418"/>
      <c r="J606" s="418"/>
      <c r="K606" s="418"/>
      <c r="L606" s="418"/>
      <c r="M606" s="418"/>
      <c r="N606" s="418"/>
      <c r="O606" s="418"/>
      <c r="P606" s="418"/>
      <c r="Q606" s="418"/>
      <c r="R606" s="418"/>
      <c r="S606" s="418"/>
      <c r="T606" s="418"/>
      <c r="U606" s="418"/>
      <c r="V606" s="418"/>
      <c r="W606" s="418"/>
      <c r="X606" s="418"/>
      <c r="Y606" s="418"/>
      <c r="Z606" s="418"/>
    </row>
    <row r="607" spans="1:26">
      <c r="A607" s="423" t="str">
        <f t="shared" si="39"/>
        <v>Ейч Ар Кепитъл АД</v>
      </c>
      <c r="B607" s="423" t="str">
        <f t="shared" si="40"/>
        <v>204654533</v>
      </c>
      <c r="C607" s="424" t="str">
        <f t="shared" si="41"/>
        <v>31.12.2025</v>
      </c>
      <c r="D607" s="418" t="s">
        <v>648</v>
      </c>
      <c r="E607" s="418">
        <v>5</v>
      </c>
      <c r="F607" s="418" t="s">
        <v>612</v>
      </c>
      <c r="G607" s="418"/>
      <c r="H607" s="425">
        <f>'Справка 6'!H39</f>
        <v>0</v>
      </c>
      <c r="I607" s="418"/>
      <c r="J607" s="418"/>
      <c r="K607" s="418"/>
      <c r="L607" s="418"/>
      <c r="M607" s="418"/>
      <c r="N607" s="418"/>
      <c r="O607" s="418"/>
      <c r="P607" s="418"/>
      <c r="Q607" s="418"/>
      <c r="R607" s="418"/>
      <c r="S607" s="418"/>
      <c r="T607" s="418"/>
      <c r="U607" s="418"/>
      <c r="V607" s="418"/>
      <c r="W607" s="418"/>
      <c r="X607" s="418"/>
      <c r="Y607" s="418"/>
      <c r="Z607" s="418"/>
    </row>
    <row r="608" spans="1:26">
      <c r="A608" s="423" t="str">
        <f t="shared" si="39"/>
        <v>Ейч Ар Кепитъл АД</v>
      </c>
      <c r="B608" s="423" t="str">
        <f t="shared" si="40"/>
        <v>204654533</v>
      </c>
      <c r="C608" s="424" t="str">
        <f t="shared" si="41"/>
        <v>31.12.2025</v>
      </c>
      <c r="D608" s="418" t="s">
        <v>650</v>
      </c>
      <c r="E608" s="418">
        <v>5</v>
      </c>
      <c r="F608" s="418" t="s">
        <v>632</v>
      </c>
      <c r="G608" s="418"/>
      <c r="H608" s="425">
        <f>'Справка 6'!H40</f>
        <v>5904</v>
      </c>
      <c r="I608" s="418"/>
      <c r="J608" s="418"/>
      <c r="K608" s="418"/>
      <c r="L608" s="418"/>
      <c r="M608" s="418"/>
      <c r="N608" s="418"/>
      <c r="O608" s="418"/>
      <c r="P608" s="418"/>
      <c r="Q608" s="418"/>
      <c r="R608" s="418"/>
      <c r="S608" s="418"/>
      <c r="T608" s="418"/>
      <c r="U608" s="418"/>
      <c r="V608" s="418"/>
      <c r="W608" s="418"/>
      <c r="X608" s="418"/>
      <c r="Y608" s="418"/>
      <c r="Z608" s="418"/>
    </row>
    <row r="609" spans="1:26">
      <c r="A609" s="423" t="str">
        <f t="shared" si="39"/>
        <v>Ейч Ар Кепитъл АД</v>
      </c>
      <c r="B609" s="423" t="str">
        <f t="shared" si="40"/>
        <v>204654533</v>
      </c>
      <c r="C609" s="424" t="str">
        <f t="shared" si="41"/>
        <v>31.12.2025</v>
      </c>
      <c r="D609" s="418" t="s">
        <v>653</v>
      </c>
      <c r="E609" s="418">
        <v>5</v>
      </c>
      <c r="F609" s="418" t="s">
        <v>652</v>
      </c>
      <c r="G609" s="418"/>
      <c r="H609" s="425">
        <f>'Справка 6'!H41</f>
        <v>0</v>
      </c>
      <c r="I609" s="418"/>
      <c r="J609" s="418"/>
      <c r="K609" s="418"/>
      <c r="L609" s="418"/>
      <c r="M609" s="418"/>
      <c r="N609" s="418"/>
      <c r="O609" s="418"/>
      <c r="P609" s="418"/>
      <c r="Q609" s="418"/>
      <c r="R609" s="418"/>
      <c r="S609" s="418"/>
      <c r="T609" s="418"/>
      <c r="U609" s="418"/>
      <c r="V609" s="418"/>
      <c r="W609" s="418"/>
      <c r="X609" s="418"/>
      <c r="Y609" s="418"/>
      <c r="Z609" s="418"/>
    </row>
    <row r="610" spans="1:26">
      <c r="A610" s="423" t="str">
        <f t="shared" si="39"/>
        <v>Ейч Ар Кепитъл АД</v>
      </c>
      <c r="B610" s="423" t="str">
        <f t="shared" si="40"/>
        <v>204654533</v>
      </c>
      <c r="C610" s="424" t="str">
        <f t="shared" si="41"/>
        <v>31.12.2025</v>
      </c>
      <c r="D610" s="418" t="s">
        <v>655</v>
      </c>
      <c r="E610" s="418">
        <v>5</v>
      </c>
      <c r="F610" s="418" t="s">
        <v>654</v>
      </c>
      <c r="G610" s="418"/>
      <c r="H610" s="427">
        <f>'Справка 6'!H42</f>
        <v>5904</v>
      </c>
      <c r="I610" s="418"/>
      <c r="J610" s="418"/>
      <c r="K610" s="418"/>
      <c r="L610" s="418"/>
      <c r="M610" s="418"/>
      <c r="N610" s="418"/>
      <c r="O610" s="418"/>
      <c r="P610" s="418"/>
      <c r="Q610" s="418"/>
      <c r="R610" s="418"/>
      <c r="S610" s="418"/>
      <c r="T610" s="418"/>
      <c r="U610" s="418"/>
      <c r="V610" s="418"/>
      <c r="W610" s="418"/>
      <c r="X610" s="418"/>
      <c r="Y610" s="418"/>
      <c r="Z610" s="418"/>
    </row>
    <row r="611" spans="1:26">
      <c r="A611" s="423" t="str">
        <f t="shared" si="39"/>
        <v>Ейч Ар Кепитъл АД</v>
      </c>
      <c r="B611" s="423" t="str">
        <f t="shared" si="40"/>
        <v>204654533</v>
      </c>
      <c r="C611" s="424" t="str">
        <f t="shared" si="41"/>
        <v>31.12.2025</v>
      </c>
      <c r="D611" s="418" t="s">
        <v>592</v>
      </c>
      <c r="E611" s="418">
        <v>6</v>
      </c>
      <c r="F611" s="418" t="s">
        <v>591</v>
      </c>
      <c r="G611" s="418"/>
      <c r="H611" s="425">
        <f>'Справка 6'!I11</f>
        <v>0</v>
      </c>
      <c r="I611" s="418"/>
      <c r="J611" s="418"/>
      <c r="K611" s="418"/>
      <c r="L611" s="418"/>
      <c r="M611" s="418"/>
      <c r="N611" s="418"/>
      <c r="O611" s="418"/>
      <c r="P611" s="418"/>
      <c r="Q611" s="418"/>
      <c r="R611" s="418"/>
      <c r="S611" s="418"/>
      <c r="T611" s="418"/>
      <c r="U611" s="418"/>
      <c r="V611" s="418"/>
      <c r="W611" s="418"/>
      <c r="X611" s="418"/>
      <c r="Y611" s="418"/>
      <c r="Z611" s="418"/>
    </row>
    <row r="612" spans="1:26">
      <c r="A612" s="423" t="str">
        <f t="shared" si="39"/>
        <v>Ейч Ар Кепитъл АД</v>
      </c>
      <c r="B612" s="423" t="str">
        <f t="shared" si="40"/>
        <v>204654533</v>
      </c>
      <c r="C612" s="424" t="str">
        <f t="shared" si="41"/>
        <v>31.12.2025</v>
      </c>
      <c r="D612" s="418" t="s">
        <v>595</v>
      </c>
      <c r="E612" s="418">
        <v>6</v>
      </c>
      <c r="F612" s="418" t="s">
        <v>594</v>
      </c>
      <c r="G612" s="418"/>
      <c r="H612" s="425">
        <f>'Справка 6'!I12</f>
        <v>0</v>
      </c>
      <c r="I612" s="418"/>
      <c r="J612" s="418"/>
      <c r="K612" s="418"/>
      <c r="L612" s="418"/>
      <c r="M612" s="418"/>
      <c r="N612" s="418"/>
      <c r="O612" s="418"/>
      <c r="P612" s="418"/>
      <c r="Q612" s="418"/>
      <c r="R612" s="418"/>
      <c r="S612" s="418"/>
      <c r="T612" s="418"/>
      <c r="U612" s="418"/>
      <c r="V612" s="418"/>
      <c r="W612" s="418"/>
      <c r="X612" s="418"/>
      <c r="Y612" s="418"/>
      <c r="Z612" s="418"/>
    </row>
    <row r="613" spans="1:26">
      <c r="A613" s="423" t="str">
        <f t="shared" si="39"/>
        <v>Ейч Ар Кепитъл АД</v>
      </c>
      <c r="B613" s="423" t="str">
        <f t="shared" si="40"/>
        <v>204654533</v>
      </c>
      <c r="C613" s="424" t="str">
        <f t="shared" si="41"/>
        <v>31.12.2025</v>
      </c>
      <c r="D613" s="418" t="s">
        <v>598</v>
      </c>
      <c r="E613" s="418">
        <v>6</v>
      </c>
      <c r="F613" s="418" t="s">
        <v>597</v>
      </c>
      <c r="G613" s="418"/>
      <c r="H613" s="425">
        <f>'Справка 6'!I13</f>
        <v>0</v>
      </c>
      <c r="I613" s="418"/>
      <c r="J613" s="418"/>
      <c r="K613" s="418"/>
      <c r="L613" s="418"/>
      <c r="M613" s="418"/>
      <c r="N613" s="418"/>
      <c r="O613" s="418"/>
      <c r="P613" s="418"/>
      <c r="Q613" s="418"/>
      <c r="R613" s="418"/>
      <c r="S613" s="418"/>
      <c r="T613" s="418"/>
      <c r="U613" s="418"/>
      <c r="V613" s="418"/>
      <c r="W613" s="418"/>
      <c r="X613" s="418"/>
      <c r="Y613" s="418"/>
      <c r="Z613" s="418"/>
    </row>
    <row r="614" spans="1:26">
      <c r="A614" s="423" t="str">
        <f t="shared" si="39"/>
        <v>Ейч Ар Кепитъл АД</v>
      </c>
      <c r="B614" s="423" t="str">
        <f t="shared" si="40"/>
        <v>204654533</v>
      </c>
      <c r="C614" s="424" t="str">
        <f t="shared" si="41"/>
        <v>31.12.2025</v>
      </c>
      <c r="D614" s="418" t="s">
        <v>601</v>
      </c>
      <c r="E614" s="418">
        <v>6</v>
      </c>
      <c r="F614" s="418" t="s">
        <v>600</v>
      </c>
      <c r="G614" s="418"/>
      <c r="H614" s="425">
        <f>'Справка 6'!I14</f>
        <v>0</v>
      </c>
      <c r="I614" s="418"/>
      <c r="J614" s="418"/>
      <c r="K614" s="418"/>
      <c r="L614" s="418"/>
      <c r="M614" s="418"/>
      <c r="N614" s="418"/>
      <c r="O614" s="418"/>
      <c r="P614" s="418"/>
      <c r="Q614" s="418"/>
      <c r="R614" s="418"/>
      <c r="S614" s="418"/>
      <c r="T614" s="418"/>
      <c r="U614" s="418"/>
      <c r="V614" s="418"/>
      <c r="W614" s="418"/>
      <c r="X614" s="418"/>
      <c r="Y614" s="418"/>
      <c r="Z614" s="418"/>
    </row>
    <row r="615" spans="1:26">
      <c r="A615" s="423" t="str">
        <f t="shared" si="39"/>
        <v>Ейч Ар Кепитъл АД</v>
      </c>
      <c r="B615" s="423" t="str">
        <f t="shared" si="40"/>
        <v>204654533</v>
      </c>
      <c r="C615" s="424" t="str">
        <f t="shared" si="41"/>
        <v>31.12.2025</v>
      </c>
      <c r="D615" s="418" t="s">
        <v>604</v>
      </c>
      <c r="E615" s="418">
        <v>6</v>
      </c>
      <c r="F615" s="418" t="s">
        <v>603</v>
      </c>
      <c r="G615" s="418"/>
      <c r="H615" s="425">
        <f>'Справка 6'!I15</f>
        <v>0</v>
      </c>
      <c r="I615" s="418"/>
      <c r="J615" s="418"/>
      <c r="K615" s="418"/>
      <c r="L615" s="418"/>
      <c r="M615" s="418"/>
      <c r="N615" s="418"/>
      <c r="O615" s="418"/>
      <c r="P615" s="418"/>
      <c r="Q615" s="418"/>
      <c r="R615" s="418"/>
      <c r="S615" s="418"/>
      <c r="T615" s="418"/>
      <c r="U615" s="418"/>
      <c r="V615" s="418"/>
      <c r="W615" s="418"/>
      <c r="X615" s="418"/>
      <c r="Y615" s="418"/>
      <c r="Z615" s="418"/>
    </row>
    <row r="616" spans="1:26">
      <c r="A616" s="423" t="str">
        <f t="shared" si="39"/>
        <v>Ейч Ар Кепитъл АД</v>
      </c>
      <c r="B616" s="423" t="str">
        <f t="shared" si="40"/>
        <v>204654533</v>
      </c>
      <c r="C616" s="424" t="str">
        <f t="shared" si="41"/>
        <v>31.12.2025</v>
      </c>
      <c r="D616" s="418" t="s">
        <v>607</v>
      </c>
      <c r="E616" s="418">
        <v>6</v>
      </c>
      <c r="F616" s="418" t="s">
        <v>606</v>
      </c>
      <c r="G616" s="418"/>
      <c r="H616" s="425">
        <f>'Справка 6'!I16</f>
        <v>0</v>
      </c>
      <c r="I616" s="418"/>
      <c r="J616" s="418"/>
      <c r="K616" s="418"/>
      <c r="L616" s="418"/>
      <c r="M616" s="418"/>
      <c r="N616" s="418"/>
      <c r="O616" s="418"/>
      <c r="P616" s="418"/>
      <c r="Q616" s="418"/>
      <c r="R616" s="418"/>
      <c r="S616" s="418"/>
      <c r="T616" s="418"/>
      <c r="U616" s="418"/>
      <c r="V616" s="418"/>
      <c r="W616" s="418"/>
      <c r="X616" s="418"/>
      <c r="Y616" s="418"/>
      <c r="Z616" s="418"/>
    </row>
    <row r="617" spans="1:26">
      <c r="A617" s="423" t="str">
        <f t="shared" si="39"/>
        <v>Ейч Ар Кепитъл АД</v>
      </c>
      <c r="B617" s="423" t="str">
        <f t="shared" si="40"/>
        <v>204654533</v>
      </c>
      <c r="C617" s="424" t="str">
        <f t="shared" si="41"/>
        <v>31.12.2025</v>
      </c>
      <c r="D617" s="418" t="s">
        <v>610</v>
      </c>
      <c r="E617" s="418">
        <v>6</v>
      </c>
      <c r="F617" s="418" t="s">
        <v>609</v>
      </c>
      <c r="G617" s="418"/>
      <c r="H617" s="425">
        <f>'Справка 6'!I17</f>
        <v>0</v>
      </c>
      <c r="I617" s="418"/>
      <c r="J617" s="418"/>
      <c r="K617" s="418"/>
      <c r="L617" s="418"/>
      <c r="M617" s="418"/>
      <c r="N617" s="418"/>
      <c r="O617" s="418"/>
      <c r="P617" s="418"/>
      <c r="Q617" s="418"/>
      <c r="R617" s="418"/>
      <c r="S617" s="418"/>
      <c r="T617" s="418"/>
      <c r="U617" s="418"/>
      <c r="V617" s="418"/>
      <c r="W617" s="418"/>
      <c r="X617" s="418"/>
      <c r="Y617" s="418"/>
      <c r="Z617" s="418"/>
    </row>
    <row r="618" spans="1:26">
      <c r="A618" s="423" t="str">
        <f t="shared" si="39"/>
        <v>Ейч Ар Кепитъл АД</v>
      </c>
      <c r="B618" s="423" t="str">
        <f t="shared" si="40"/>
        <v>204654533</v>
      </c>
      <c r="C618" s="424" t="str">
        <f t="shared" si="41"/>
        <v>31.12.2025</v>
      </c>
      <c r="D618" s="418" t="s">
        <v>613</v>
      </c>
      <c r="E618" s="418">
        <v>6</v>
      </c>
      <c r="F618" s="418" t="s">
        <v>612</v>
      </c>
      <c r="G618" s="418"/>
      <c r="H618" s="425">
        <f>'Справка 6'!I18</f>
        <v>0</v>
      </c>
      <c r="I618" s="418"/>
      <c r="J618" s="418"/>
      <c r="K618" s="418"/>
      <c r="L618" s="418"/>
      <c r="M618" s="418"/>
      <c r="N618" s="418"/>
      <c r="O618" s="418"/>
      <c r="P618" s="418"/>
      <c r="Q618" s="418"/>
      <c r="R618" s="418"/>
      <c r="S618" s="418"/>
      <c r="T618" s="418"/>
      <c r="U618" s="418"/>
      <c r="V618" s="418"/>
      <c r="W618" s="418"/>
      <c r="X618" s="418"/>
      <c r="Y618" s="418"/>
      <c r="Z618" s="418"/>
    </row>
    <row r="619" spans="1:26">
      <c r="A619" s="423" t="str">
        <f t="shared" si="39"/>
        <v>Ейч Ар Кепитъл АД</v>
      </c>
      <c r="B619" s="423" t="str">
        <f t="shared" si="40"/>
        <v>204654533</v>
      </c>
      <c r="C619" s="424" t="str">
        <f t="shared" si="41"/>
        <v>31.12.2025</v>
      </c>
      <c r="D619" s="418" t="s">
        <v>614</v>
      </c>
      <c r="E619" s="418">
        <v>6</v>
      </c>
      <c r="F619" s="418" t="s">
        <v>589</v>
      </c>
      <c r="G619" s="418"/>
      <c r="H619" s="425">
        <f>'Справка 6'!I19</f>
        <v>0</v>
      </c>
      <c r="I619" s="418"/>
      <c r="J619" s="418"/>
      <c r="K619" s="418"/>
      <c r="L619" s="418"/>
      <c r="M619" s="418"/>
      <c r="N619" s="418"/>
      <c r="O619" s="418"/>
      <c r="P619" s="418"/>
      <c r="Q619" s="418"/>
      <c r="R619" s="418"/>
      <c r="S619" s="418"/>
      <c r="T619" s="418"/>
      <c r="U619" s="418"/>
      <c r="V619" s="418"/>
      <c r="W619" s="418"/>
      <c r="X619" s="418"/>
      <c r="Y619" s="418"/>
      <c r="Z619" s="418"/>
    </row>
    <row r="620" spans="1:26">
      <c r="A620" s="423" t="str">
        <f t="shared" si="39"/>
        <v>Ейч Ар Кепитъл АД</v>
      </c>
      <c r="B620" s="423" t="str">
        <f t="shared" si="40"/>
        <v>204654533</v>
      </c>
      <c r="C620" s="424" t="str">
        <f t="shared" si="41"/>
        <v>31.12.2025</v>
      </c>
      <c r="D620" s="418" t="s">
        <v>617</v>
      </c>
      <c r="E620" s="418">
        <v>6</v>
      </c>
      <c r="F620" s="418" t="s">
        <v>616</v>
      </c>
      <c r="G620" s="418"/>
      <c r="H620" s="425">
        <f>'Справка 6'!I20</f>
        <v>0</v>
      </c>
      <c r="I620" s="418"/>
      <c r="J620" s="418"/>
      <c r="K620" s="418"/>
      <c r="L620" s="418"/>
      <c r="M620" s="418"/>
      <c r="N620" s="418"/>
      <c r="O620" s="418"/>
      <c r="P620" s="418"/>
      <c r="Q620" s="418"/>
      <c r="R620" s="418"/>
      <c r="S620" s="418"/>
      <c r="T620" s="418"/>
      <c r="U620" s="418"/>
      <c r="V620" s="418"/>
      <c r="W620" s="418"/>
      <c r="X620" s="418"/>
      <c r="Y620" s="418"/>
      <c r="Z620" s="418"/>
    </row>
    <row r="621" spans="1:26">
      <c r="A621" s="423" t="str">
        <f t="shared" si="39"/>
        <v>Ейч Ар Кепитъл АД</v>
      </c>
      <c r="B621" s="423" t="str">
        <f t="shared" si="40"/>
        <v>204654533</v>
      </c>
      <c r="C621" s="424" t="str">
        <f t="shared" si="41"/>
        <v>31.12.2025</v>
      </c>
      <c r="D621" s="418" t="s">
        <v>620</v>
      </c>
      <c r="E621" s="418">
        <v>6</v>
      </c>
      <c r="F621" s="418" t="s">
        <v>619</v>
      </c>
      <c r="G621" s="418"/>
      <c r="H621" s="425">
        <f>'Справка 6'!I21</f>
        <v>0</v>
      </c>
      <c r="I621" s="418"/>
      <c r="J621" s="418"/>
      <c r="K621" s="418"/>
      <c r="L621" s="418"/>
      <c r="M621" s="418"/>
      <c r="N621" s="418"/>
      <c r="O621" s="418"/>
      <c r="P621" s="418"/>
      <c r="Q621" s="418"/>
      <c r="R621" s="418"/>
      <c r="S621" s="418"/>
      <c r="T621" s="418"/>
      <c r="U621" s="418"/>
      <c r="V621" s="418"/>
      <c r="W621" s="418"/>
      <c r="X621" s="418"/>
      <c r="Y621" s="418"/>
      <c r="Z621" s="418"/>
    </row>
    <row r="622" spans="1:26">
      <c r="A622" s="423" t="str">
        <f t="shared" si="39"/>
        <v>Ейч Ар Кепитъл АД</v>
      </c>
      <c r="B622" s="423" t="str">
        <f t="shared" si="40"/>
        <v>204654533</v>
      </c>
      <c r="C622" s="424" t="str">
        <f t="shared" si="41"/>
        <v>31.12.2025</v>
      </c>
      <c r="D622" s="418" t="s">
        <v>624</v>
      </c>
      <c r="E622" s="418">
        <v>6</v>
      </c>
      <c r="F622" s="418" t="s">
        <v>623</v>
      </c>
      <c r="G622" s="418"/>
      <c r="H622" s="425">
        <f>'Справка 6'!I23</f>
        <v>0</v>
      </c>
      <c r="I622" s="418"/>
      <c r="J622" s="418"/>
      <c r="K622" s="418"/>
      <c r="L622" s="418"/>
      <c r="M622" s="418"/>
      <c r="N622" s="418"/>
      <c r="O622" s="418"/>
      <c r="P622" s="418"/>
      <c r="Q622" s="418"/>
      <c r="R622" s="418"/>
      <c r="S622" s="418"/>
      <c r="T622" s="418"/>
      <c r="U622" s="418"/>
      <c r="V622" s="418"/>
      <c r="W622" s="418"/>
      <c r="X622" s="418"/>
      <c r="Y622" s="418"/>
      <c r="Z622" s="418"/>
    </row>
    <row r="623" spans="1:26">
      <c r="A623" s="423" t="str">
        <f t="shared" si="39"/>
        <v>Ейч Ар Кепитъл АД</v>
      </c>
      <c r="B623" s="423" t="str">
        <f t="shared" si="40"/>
        <v>204654533</v>
      </c>
      <c r="C623" s="424" t="str">
        <f t="shared" si="41"/>
        <v>31.12.2025</v>
      </c>
      <c r="D623" s="418" t="s">
        <v>626</v>
      </c>
      <c r="E623" s="418">
        <v>6</v>
      </c>
      <c r="F623" s="418" t="s">
        <v>625</v>
      </c>
      <c r="G623" s="418"/>
      <c r="H623" s="425">
        <f>'Справка 6'!I24</f>
        <v>0</v>
      </c>
      <c r="I623" s="418"/>
      <c r="J623" s="418"/>
      <c r="K623" s="418"/>
      <c r="L623" s="418"/>
      <c r="M623" s="418"/>
      <c r="N623" s="418"/>
      <c r="O623" s="418"/>
      <c r="P623" s="418"/>
      <c r="Q623" s="418"/>
      <c r="R623" s="418"/>
      <c r="S623" s="418"/>
      <c r="T623" s="418"/>
      <c r="U623" s="418"/>
      <c r="V623" s="418"/>
      <c r="W623" s="418"/>
      <c r="X623" s="418"/>
      <c r="Y623" s="418"/>
      <c r="Z623" s="418"/>
    </row>
    <row r="624" spans="1:26">
      <c r="A624" s="423" t="str">
        <f t="shared" si="39"/>
        <v>Ейч Ар Кепитъл АД</v>
      </c>
      <c r="B624" s="423" t="str">
        <f t="shared" si="40"/>
        <v>204654533</v>
      </c>
      <c r="C624" s="424" t="str">
        <f t="shared" si="41"/>
        <v>31.12.2025</v>
      </c>
      <c r="D624" s="418" t="s">
        <v>628</v>
      </c>
      <c r="E624" s="418">
        <v>6</v>
      </c>
      <c r="F624" s="418" t="s">
        <v>627</v>
      </c>
      <c r="G624" s="418"/>
      <c r="H624" s="425">
        <f>'Справка 6'!I25</f>
        <v>0</v>
      </c>
      <c r="I624" s="418"/>
      <c r="J624" s="418"/>
      <c r="K624" s="418"/>
      <c r="L624" s="418"/>
      <c r="M624" s="418"/>
      <c r="N624" s="418"/>
      <c r="O624" s="418"/>
      <c r="P624" s="418"/>
      <c r="Q624" s="418"/>
      <c r="R624" s="418"/>
      <c r="S624" s="418"/>
      <c r="T624" s="418"/>
      <c r="U624" s="418"/>
      <c r="V624" s="418"/>
      <c r="W624" s="418"/>
      <c r="X624" s="418"/>
      <c r="Y624" s="418"/>
      <c r="Z624" s="418"/>
    </row>
    <row r="625" spans="1:26">
      <c r="A625" s="423" t="str">
        <f t="shared" si="39"/>
        <v>Ейч Ар Кепитъл АД</v>
      </c>
      <c r="B625" s="423" t="str">
        <f t="shared" si="40"/>
        <v>204654533</v>
      </c>
      <c r="C625" s="424" t="str">
        <f t="shared" si="41"/>
        <v>31.12.2025</v>
      </c>
      <c r="D625" s="418" t="s">
        <v>629</v>
      </c>
      <c r="E625" s="418">
        <v>6</v>
      </c>
      <c r="F625" s="418" t="s">
        <v>612</v>
      </c>
      <c r="G625" s="418"/>
      <c r="H625" s="425">
        <f>'Справка 6'!I26</f>
        <v>0</v>
      </c>
      <c r="I625" s="418"/>
      <c r="J625" s="418"/>
      <c r="K625" s="418"/>
      <c r="L625" s="418"/>
      <c r="M625" s="418"/>
      <c r="N625" s="418"/>
      <c r="O625" s="418"/>
      <c r="P625" s="418"/>
      <c r="Q625" s="418"/>
      <c r="R625" s="418"/>
      <c r="S625" s="418"/>
      <c r="T625" s="418"/>
      <c r="U625" s="418"/>
      <c r="V625" s="418"/>
      <c r="W625" s="418"/>
      <c r="X625" s="418"/>
      <c r="Y625" s="418"/>
      <c r="Z625" s="418"/>
    </row>
    <row r="626" spans="1:26">
      <c r="A626" s="423" t="str">
        <f t="shared" si="39"/>
        <v>Ейч Ар Кепитъл АД</v>
      </c>
      <c r="B626" s="423" t="str">
        <f t="shared" si="40"/>
        <v>204654533</v>
      </c>
      <c r="C626" s="424" t="str">
        <f t="shared" si="41"/>
        <v>31.12.2025</v>
      </c>
      <c r="D626" s="418" t="s">
        <v>630</v>
      </c>
      <c r="E626" s="418">
        <v>6</v>
      </c>
      <c r="F626" s="418" t="s">
        <v>962</v>
      </c>
      <c r="G626" s="418"/>
      <c r="H626" s="425">
        <f>'Справка 6'!I27</f>
        <v>0</v>
      </c>
      <c r="I626" s="418"/>
      <c r="J626" s="418"/>
      <c r="K626" s="418"/>
      <c r="L626" s="418"/>
      <c r="M626" s="418"/>
      <c r="N626" s="418"/>
      <c r="O626" s="418"/>
      <c r="P626" s="418"/>
      <c r="Q626" s="418"/>
      <c r="R626" s="418"/>
      <c r="S626" s="418"/>
      <c r="T626" s="418"/>
      <c r="U626" s="418"/>
      <c r="V626" s="418"/>
      <c r="W626" s="418"/>
      <c r="X626" s="418"/>
      <c r="Y626" s="418"/>
      <c r="Z626" s="418"/>
    </row>
    <row r="627" spans="1:26">
      <c r="A627" s="423" t="str">
        <f t="shared" si="39"/>
        <v>Ейч Ар Кепитъл АД</v>
      </c>
      <c r="B627" s="423" t="str">
        <f t="shared" si="40"/>
        <v>204654533</v>
      </c>
      <c r="C627" s="424" t="str">
        <f t="shared" si="41"/>
        <v>31.12.2025</v>
      </c>
      <c r="D627" s="418" t="s">
        <v>634</v>
      </c>
      <c r="E627" s="418">
        <v>6</v>
      </c>
      <c r="F627" s="418" t="s">
        <v>633</v>
      </c>
      <c r="G627" s="418"/>
      <c r="H627" s="425">
        <f>'Справка 6'!I29</f>
        <v>1138</v>
      </c>
      <c r="I627" s="418"/>
      <c r="J627" s="418"/>
      <c r="K627" s="418"/>
      <c r="L627" s="418"/>
      <c r="M627" s="418"/>
      <c r="N627" s="418"/>
      <c r="O627" s="418"/>
      <c r="P627" s="418"/>
      <c r="Q627" s="418"/>
      <c r="R627" s="418"/>
      <c r="S627" s="418"/>
      <c r="T627" s="418"/>
      <c r="U627" s="418"/>
      <c r="V627" s="418"/>
      <c r="W627" s="418"/>
      <c r="X627" s="418"/>
      <c r="Y627" s="418"/>
      <c r="Z627" s="418"/>
    </row>
    <row r="628" spans="1:26">
      <c r="A628" s="423" t="str">
        <f t="shared" si="39"/>
        <v>Ейч Ар Кепитъл АД</v>
      </c>
      <c r="B628" s="423" t="str">
        <f t="shared" si="40"/>
        <v>204654533</v>
      </c>
      <c r="C628" s="424" t="str">
        <f t="shared" si="41"/>
        <v>31.12.2025</v>
      </c>
      <c r="D628" s="418" t="s">
        <v>635</v>
      </c>
      <c r="E628" s="418">
        <v>6</v>
      </c>
      <c r="F628" s="418" t="s">
        <v>126</v>
      </c>
      <c r="G628" s="418"/>
      <c r="H628" s="425">
        <f>'Справка 6'!I30</f>
        <v>75</v>
      </c>
      <c r="I628" s="418"/>
      <c r="J628" s="418"/>
      <c r="K628" s="418"/>
      <c r="L628" s="418"/>
      <c r="M628" s="418"/>
      <c r="N628" s="418"/>
      <c r="O628" s="418"/>
      <c r="P628" s="418"/>
      <c r="Q628" s="418"/>
      <c r="R628" s="418"/>
      <c r="S628" s="418"/>
      <c r="T628" s="418"/>
      <c r="U628" s="418"/>
      <c r="V628" s="418"/>
      <c r="W628" s="418"/>
      <c r="X628" s="418"/>
      <c r="Y628" s="418"/>
      <c r="Z628" s="418"/>
    </row>
    <row r="629" spans="1:26">
      <c r="A629" s="423" t="str">
        <f t="shared" si="39"/>
        <v>Ейч Ар Кепитъл АД</v>
      </c>
      <c r="B629" s="423" t="str">
        <f t="shared" si="40"/>
        <v>204654533</v>
      </c>
      <c r="C629" s="424" t="str">
        <f t="shared" si="41"/>
        <v>31.12.2025</v>
      </c>
      <c r="D629" s="418" t="s">
        <v>636</v>
      </c>
      <c r="E629" s="418">
        <v>6</v>
      </c>
      <c r="F629" s="418" t="s">
        <v>128</v>
      </c>
      <c r="G629" s="418"/>
      <c r="H629" s="425">
        <f>'Справка 6'!I31</f>
        <v>0</v>
      </c>
      <c r="I629" s="418"/>
      <c r="J629" s="418"/>
      <c r="K629" s="418"/>
      <c r="L629" s="418"/>
      <c r="M629" s="418"/>
      <c r="N629" s="418"/>
      <c r="O629" s="418"/>
      <c r="P629" s="418"/>
      <c r="Q629" s="418"/>
      <c r="R629" s="418"/>
      <c r="S629" s="418"/>
      <c r="T629" s="418"/>
      <c r="U629" s="418"/>
      <c r="V629" s="418"/>
      <c r="W629" s="418"/>
      <c r="X629" s="418"/>
      <c r="Y629" s="418"/>
      <c r="Z629" s="418"/>
    </row>
    <row r="630" spans="1:26">
      <c r="A630" s="423" t="str">
        <f t="shared" si="39"/>
        <v>Ейч Ар Кепитъл АД</v>
      </c>
      <c r="B630" s="423" t="str">
        <f t="shared" si="40"/>
        <v>204654533</v>
      </c>
      <c r="C630" s="424" t="str">
        <f t="shared" si="41"/>
        <v>31.12.2025</v>
      </c>
      <c r="D630" s="418" t="s">
        <v>637</v>
      </c>
      <c r="E630" s="418">
        <v>6</v>
      </c>
      <c r="F630" s="418" t="s">
        <v>132</v>
      </c>
      <c r="G630" s="418"/>
      <c r="H630" s="425">
        <f>'Справка 6'!I32</f>
        <v>0</v>
      </c>
      <c r="I630" s="418"/>
      <c r="J630" s="418"/>
      <c r="K630" s="418"/>
      <c r="L630" s="418"/>
      <c r="M630" s="418"/>
      <c r="N630" s="418"/>
      <c r="O630" s="418"/>
      <c r="P630" s="418"/>
      <c r="Q630" s="418"/>
      <c r="R630" s="418"/>
      <c r="S630" s="418"/>
      <c r="T630" s="418"/>
      <c r="U630" s="418"/>
      <c r="V630" s="418"/>
      <c r="W630" s="418"/>
      <c r="X630" s="418"/>
      <c r="Y630" s="418"/>
      <c r="Z630" s="418"/>
    </row>
    <row r="631" spans="1:26">
      <c r="A631" s="423" t="str">
        <f t="shared" si="39"/>
        <v>Ейч Ар Кепитъл АД</v>
      </c>
      <c r="B631" s="423" t="str">
        <f t="shared" si="40"/>
        <v>204654533</v>
      </c>
      <c r="C631" s="424" t="str">
        <f t="shared" si="41"/>
        <v>31.12.2025</v>
      </c>
      <c r="D631" s="418" t="s">
        <v>638</v>
      </c>
      <c r="E631" s="418">
        <v>6</v>
      </c>
      <c r="F631" s="418" t="s">
        <v>134</v>
      </c>
      <c r="G631" s="418"/>
      <c r="H631" s="425">
        <f>'Справка 6'!I33</f>
        <v>1063</v>
      </c>
      <c r="I631" s="418"/>
      <c r="J631" s="418"/>
      <c r="K631" s="418"/>
      <c r="L631" s="418"/>
      <c r="M631" s="418"/>
      <c r="N631" s="418"/>
      <c r="O631" s="418"/>
      <c r="P631" s="418"/>
      <c r="Q631" s="418"/>
      <c r="R631" s="418"/>
      <c r="S631" s="418"/>
      <c r="T631" s="418"/>
      <c r="U631" s="418"/>
      <c r="V631" s="418"/>
      <c r="W631" s="418"/>
      <c r="X631" s="418"/>
      <c r="Y631" s="418"/>
      <c r="Z631" s="418"/>
    </row>
    <row r="632" spans="1:26">
      <c r="A632" s="423" t="str">
        <f t="shared" si="39"/>
        <v>Ейч Ар Кепитъл АД</v>
      </c>
      <c r="B632" s="423" t="str">
        <f t="shared" si="40"/>
        <v>204654533</v>
      </c>
      <c r="C632" s="424" t="str">
        <f t="shared" si="41"/>
        <v>31.12.2025</v>
      </c>
      <c r="D632" s="418" t="s">
        <v>640</v>
      </c>
      <c r="E632" s="418">
        <v>6</v>
      </c>
      <c r="F632" s="418" t="s">
        <v>639</v>
      </c>
      <c r="G632" s="418"/>
      <c r="H632" s="425">
        <f>'Справка 6'!I34</f>
        <v>0</v>
      </c>
      <c r="I632" s="418"/>
      <c r="J632" s="418"/>
      <c r="K632" s="418"/>
      <c r="L632" s="418"/>
      <c r="M632" s="418"/>
      <c r="N632" s="418"/>
      <c r="O632" s="418"/>
      <c r="P632" s="418"/>
      <c r="Q632" s="418"/>
      <c r="R632" s="418"/>
      <c r="S632" s="418"/>
      <c r="T632" s="418"/>
      <c r="U632" s="418"/>
      <c r="V632" s="418"/>
      <c r="W632" s="418"/>
      <c r="X632" s="418"/>
      <c r="Y632" s="418"/>
      <c r="Z632" s="418"/>
    </row>
    <row r="633" spans="1:26">
      <c r="A633" s="423" t="str">
        <f t="shared" si="39"/>
        <v>Ейч Ар Кепитъл АД</v>
      </c>
      <c r="B633" s="423" t="str">
        <f t="shared" si="40"/>
        <v>204654533</v>
      </c>
      <c r="C633" s="424" t="str">
        <f t="shared" si="41"/>
        <v>31.12.2025</v>
      </c>
      <c r="D633" s="418" t="s">
        <v>641</v>
      </c>
      <c r="E633" s="418">
        <v>6</v>
      </c>
      <c r="F633" s="418" t="s">
        <v>140</v>
      </c>
      <c r="G633" s="418"/>
      <c r="H633" s="425">
        <f>'Справка 6'!I35</f>
        <v>0</v>
      </c>
      <c r="I633" s="418"/>
      <c r="J633" s="418"/>
      <c r="K633" s="418"/>
      <c r="L633" s="418"/>
      <c r="M633" s="418"/>
      <c r="N633" s="418"/>
      <c r="O633" s="418"/>
      <c r="P633" s="418"/>
      <c r="Q633" s="418"/>
      <c r="R633" s="418"/>
      <c r="S633" s="418"/>
      <c r="T633" s="418"/>
      <c r="U633" s="418"/>
      <c r="V633" s="418"/>
      <c r="W633" s="418"/>
      <c r="X633" s="418"/>
      <c r="Y633" s="418"/>
      <c r="Z633" s="418"/>
    </row>
    <row r="634" spans="1:26">
      <c r="A634" s="423" t="str">
        <f t="shared" si="39"/>
        <v>Ейч Ар Кепитъл АД</v>
      </c>
      <c r="B634" s="423" t="str">
        <f t="shared" si="40"/>
        <v>204654533</v>
      </c>
      <c r="C634" s="424" t="str">
        <f t="shared" si="41"/>
        <v>31.12.2025</v>
      </c>
      <c r="D634" s="418" t="s">
        <v>643</v>
      </c>
      <c r="E634" s="418">
        <v>6</v>
      </c>
      <c r="F634" s="418" t="s">
        <v>642</v>
      </c>
      <c r="G634" s="418"/>
      <c r="H634" s="425">
        <f>'Справка 6'!I36</f>
        <v>0</v>
      </c>
      <c r="I634" s="418"/>
      <c r="J634" s="418"/>
      <c r="K634" s="418"/>
      <c r="L634" s="418"/>
      <c r="M634" s="418"/>
      <c r="N634" s="418"/>
      <c r="O634" s="418"/>
      <c r="P634" s="418"/>
      <c r="Q634" s="418"/>
      <c r="R634" s="418"/>
      <c r="S634" s="418"/>
      <c r="T634" s="418"/>
      <c r="U634" s="418"/>
      <c r="V634" s="418"/>
      <c r="W634" s="418"/>
      <c r="X634" s="418"/>
      <c r="Y634" s="418"/>
      <c r="Z634" s="418"/>
    </row>
    <row r="635" spans="1:26">
      <c r="A635" s="423" t="str">
        <f t="shared" si="39"/>
        <v>Ейч Ар Кепитъл АД</v>
      </c>
      <c r="B635" s="423" t="str">
        <f t="shared" si="40"/>
        <v>204654533</v>
      </c>
      <c r="C635" s="424" t="str">
        <f t="shared" si="41"/>
        <v>31.12.2025</v>
      </c>
      <c r="D635" s="418" t="s">
        <v>645</v>
      </c>
      <c r="E635" s="418">
        <v>6</v>
      </c>
      <c r="F635" s="418" t="s">
        <v>644</v>
      </c>
      <c r="G635" s="418"/>
      <c r="H635" s="425">
        <f>'Справка 6'!I37</f>
        <v>0</v>
      </c>
      <c r="I635" s="418"/>
      <c r="J635" s="418"/>
      <c r="K635" s="418"/>
      <c r="L635" s="418"/>
      <c r="M635" s="418"/>
      <c r="N635" s="418"/>
      <c r="O635" s="418"/>
      <c r="P635" s="418"/>
      <c r="Q635" s="418"/>
      <c r="R635" s="418"/>
      <c r="S635" s="418"/>
      <c r="T635" s="418"/>
      <c r="U635" s="418"/>
      <c r="V635" s="418"/>
      <c r="W635" s="418"/>
      <c r="X635" s="418"/>
      <c r="Y635" s="418"/>
      <c r="Z635" s="418"/>
    </row>
    <row r="636" spans="1:26">
      <c r="A636" s="423" t="str">
        <f t="shared" si="39"/>
        <v>Ейч Ар Кепитъл АД</v>
      </c>
      <c r="B636" s="423" t="str">
        <f t="shared" si="40"/>
        <v>204654533</v>
      </c>
      <c r="C636" s="424" t="str">
        <f t="shared" si="41"/>
        <v>31.12.2025</v>
      </c>
      <c r="D636" s="418" t="s">
        <v>647</v>
      </c>
      <c r="E636" s="418">
        <v>6</v>
      </c>
      <c r="F636" s="418" t="s">
        <v>646</v>
      </c>
      <c r="G636" s="418"/>
      <c r="H636" s="425">
        <f>'Справка 6'!I38</f>
        <v>0</v>
      </c>
      <c r="I636" s="418"/>
      <c r="J636" s="418"/>
      <c r="K636" s="418"/>
      <c r="L636" s="418"/>
      <c r="M636" s="418"/>
      <c r="N636" s="418"/>
      <c r="O636" s="418"/>
      <c r="P636" s="418"/>
      <c r="Q636" s="418"/>
      <c r="R636" s="418"/>
      <c r="S636" s="418"/>
      <c r="T636" s="418"/>
      <c r="U636" s="418"/>
      <c r="V636" s="418"/>
      <c r="W636" s="418"/>
      <c r="X636" s="418"/>
      <c r="Y636" s="418"/>
      <c r="Z636" s="418"/>
    </row>
    <row r="637" spans="1:26">
      <c r="A637" s="423" t="str">
        <f t="shared" si="39"/>
        <v>Ейч Ар Кепитъл АД</v>
      </c>
      <c r="B637" s="423" t="str">
        <f t="shared" si="40"/>
        <v>204654533</v>
      </c>
      <c r="C637" s="424" t="str">
        <f t="shared" si="41"/>
        <v>31.12.2025</v>
      </c>
      <c r="D637" s="418" t="s">
        <v>648</v>
      </c>
      <c r="E637" s="418">
        <v>6</v>
      </c>
      <c r="F637" s="418" t="s">
        <v>612</v>
      </c>
      <c r="G637" s="418"/>
      <c r="H637" s="425">
        <f>'Справка 6'!I39</f>
        <v>0</v>
      </c>
      <c r="I637" s="418"/>
      <c r="J637" s="418"/>
      <c r="K637" s="418"/>
      <c r="L637" s="418"/>
      <c r="M637" s="418"/>
      <c r="N637" s="418"/>
      <c r="O637" s="418"/>
      <c r="P637" s="418"/>
      <c r="Q637" s="418"/>
      <c r="R637" s="418"/>
      <c r="S637" s="418"/>
      <c r="T637" s="418"/>
      <c r="U637" s="418"/>
      <c r="V637" s="418"/>
      <c r="W637" s="418"/>
      <c r="X637" s="418"/>
      <c r="Y637" s="418"/>
      <c r="Z637" s="418"/>
    </row>
    <row r="638" spans="1:26">
      <c r="A638" s="423" t="str">
        <f t="shared" si="39"/>
        <v>Ейч Ар Кепитъл АД</v>
      </c>
      <c r="B638" s="423" t="str">
        <f t="shared" si="40"/>
        <v>204654533</v>
      </c>
      <c r="C638" s="424" t="str">
        <f t="shared" si="41"/>
        <v>31.12.2025</v>
      </c>
      <c r="D638" s="418" t="s">
        <v>650</v>
      </c>
      <c r="E638" s="418">
        <v>6</v>
      </c>
      <c r="F638" s="418" t="s">
        <v>632</v>
      </c>
      <c r="G638" s="418"/>
      <c r="H638" s="425">
        <f>'Справка 6'!I40</f>
        <v>1138</v>
      </c>
      <c r="I638" s="418"/>
      <c r="J638" s="418"/>
      <c r="K638" s="418"/>
      <c r="L638" s="418"/>
      <c r="M638" s="418"/>
      <c r="N638" s="418"/>
      <c r="O638" s="418"/>
      <c r="P638" s="418"/>
      <c r="Q638" s="418"/>
      <c r="R638" s="418"/>
      <c r="S638" s="418"/>
      <c r="T638" s="418"/>
      <c r="U638" s="418"/>
      <c r="V638" s="418"/>
      <c r="W638" s="418"/>
      <c r="X638" s="418"/>
      <c r="Y638" s="418"/>
      <c r="Z638" s="418"/>
    </row>
    <row r="639" spans="1:26">
      <c r="A639" s="423" t="str">
        <f t="shared" si="39"/>
        <v>Ейч Ар Кепитъл АД</v>
      </c>
      <c r="B639" s="423" t="str">
        <f t="shared" si="40"/>
        <v>204654533</v>
      </c>
      <c r="C639" s="424" t="str">
        <f t="shared" si="41"/>
        <v>31.12.2025</v>
      </c>
      <c r="D639" s="418" t="s">
        <v>653</v>
      </c>
      <c r="E639" s="418">
        <v>6</v>
      </c>
      <c r="F639" s="418" t="s">
        <v>652</v>
      </c>
      <c r="G639" s="418"/>
      <c r="H639" s="425">
        <f>'Справка 6'!I41</f>
        <v>0</v>
      </c>
      <c r="I639" s="418"/>
      <c r="J639" s="418"/>
      <c r="K639" s="418"/>
      <c r="L639" s="418"/>
      <c r="M639" s="418"/>
      <c r="N639" s="418"/>
      <c r="O639" s="418"/>
      <c r="P639" s="418"/>
      <c r="Q639" s="418"/>
      <c r="R639" s="418"/>
      <c r="S639" s="418"/>
      <c r="T639" s="418"/>
      <c r="U639" s="418"/>
      <c r="V639" s="418"/>
      <c r="W639" s="418"/>
      <c r="X639" s="418"/>
      <c r="Y639" s="418"/>
      <c r="Z639" s="418"/>
    </row>
    <row r="640" spans="1:26">
      <c r="A640" s="423" t="str">
        <f t="shared" si="39"/>
        <v>Ейч Ар Кепитъл АД</v>
      </c>
      <c r="B640" s="423" t="str">
        <f t="shared" si="40"/>
        <v>204654533</v>
      </c>
      <c r="C640" s="424" t="str">
        <f t="shared" si="41"/>
        <v>31.12.2025</v>
      </c>
      <c r="D640" s="418" t="s">
        <v>655</v>
      </c>
      <c r="E640" s="418">
        <v>6</v>
      </c>
      <c r="F640" s="418" t="s">
        <v>654</v>
      </c>
      <c r="G640" s="418"/>
      <c r="H640" s="427">
        <f>'Справка 6'!I42</f>
        <v>1138</v>
      </c>
      <c r="I640" s="418"/>
      <c r="J640" s="418"/>
      <c r="K640" s="418"/>
      <c r="L640" s="418"/>
      <c r="M640" s="418"/>
      <c r="N640" s="418"/>
      <c r="O640" s="418"/>
      <c r="P640" s="418"/>
      <c r="Q640" s="418"/>
      <c r="R640" s="418"/>
      <c r="S640" s="418"/>
      <c r="T640" s="418"/>
      <c r="U640" s="418"/>
      <c r="V640" s="418"/>
      <c r="W640" s="418"/>
      <c r="X640" s="418"/>
      <c r="Y640" s="418"/>
      <c r="Z640" s="418"/>
    </row>
    <row r="641" spans="1:26">
      <c r="A641" s="423" t="str">
        <f t="shared" si="39"/>
        <v>Ейч Ар Кепитъл АД</v>
      </c>
      <c r="B641" s="423" t="str">
        <f t="shared" si="40"/>
        <v>204654533</v>
      </c>
      <c r="C641" s="424" t="str">
        <f t="shared" si="41"/>
        <v>31.12.2025</v>
      </c>
      <c r="D641" s="418" t="s">
        <v>592</v>
      </c>
      <c r="E641" s="418">
        <v>7</v>
      </c>
      <c r="F641" s="418" t="s">
        <v>591</v>
      </c>
      <c r="G641" s="418"/>
      <c r="H641" s="425">
        <f>'Справка 6'!J11</f>
        <v>0</v>
      </c>
      <c r="I641" s="418"/>
      <c r="J641" s="418"/>
      <c r="K641" s="418"/>
      <c r="L641" s="418"/>
      <c r="M641" s="418"/>
      <c r="N641" s="418"/>
      <c r="O641" s="418"/>
      <c r="P641" s="418"/>
      <c r="Q641" s="418"/>
      <c r="R641" s="418"/>
      <c r="S641" s="418"/>
      <c r="T641" s="418"/>
      <c r="U641" s="418"/>
      <c r="V641" s="418"/>
      <c r="W641" s="418"/>
      <c r="X641" s="418"/>
      <c r="Y641" s="418"/>
      <c r="Z641" s="418"/>
    </row>
    <row r="642" spans="1:26">
      <c r="A642" s="423" t="str">
        <f t="shared" si="39"/>
        <v>Ейч Ар Кепитъл АД</v>
      </c>
      <c r="B642" s="423" t="str">
        <f t="shared" si="40"/>
        <v>204654533</v>
      </c>
      <c r="C642" s="424" t="str">
        <f t="shared" si="41"/>
        <v>31.12.2025</v>
      </c>
      <c r="D642" s="418" t="s">
        <v>595</v>
      </c>
      <c r="E642" s="418">
        <v>7</v>
      </c>
      <c r="F642" s="418" t="s">
        <v>594</v>
      </c>
      <c r="G642" s="418"/>
      <c r="H642" s="425">
        <f>'Справка 6'!J12</f>
        <v>0</v>
      </c>
      <c r="I642" s="418"/>
      <c r="J642" s="418"/>
      <c r="K642" s="418"/>
      <c r="L642" s="418"/>
      <c r="M642" s="418"/>
      <c r="N642" s="418"/>
      <c r="O642" s="418"/>
      <c r="P642" s="418"/>
      <c r="Q642" s="418"/>
      <c r="R642" s="418"/>
      <c r="S642" s="418"/>
      <c r="T642" s="418"/>
      <c r="U642" s="418"/>
      <c r="V642" s="418"/>
      <c r="W642" s="418"/>
      <c r="X642" s="418"/>
      <c r="Y642" s="418"/>
      <c r="Z642" s="418"/>
    </row>
    <row r="643" spans="1:26">
      <c r="A643" s="423" t="str">
        <f t="shared" si="39"/>
        <v>Ейч Ар Кепитъл АД</v>
      </c>
      <c r="B643" s="423" t="str">
        <f t="shared" si="40"/>
        <v>204654533</v>
      </c>
      <c r="C643" s="424" t="str">
        <f t="shared" si="41"/>
        <v>31.12.2025</v>
      </c>
      <c r="D643" s="418" t="s">
        <v>598</v>
      </c>
      <c r="E643" s="418">
        <v>7</v>
      </c>
      <c r="F643" s="418" t="s">
        <v>597</v>
      </c>
      <c r="G643" s="418"/>
      <c r="H643" s="425">
        <f>'Справка 6'!J13</f>
        <v>0</v>
      </c>
      <c r="I643" s="418"/>
      <c r="J643" s="418"/>
      <c r="K643" s="418"/>
      <c r="L643" s="418"/>
      <c r="M643" s="418"/>
      <c r="N643" s="418"/>
      <c r="O643" s="418"/>
      <c r="P643" s="418"/>
      <c r="Q643" s="418"/>
      <c r="R643" s="418"/>
      <c r="S643" s="418"/>
      <c r="T643" s="418"/>
      <c r="U643" s="418"/>
      <c r="V643" s="418"/>
      <c r="W643" s="418"/>
      <c r="X643" s="418"/>
      <c r="Y643" s="418"/>
      <c r="Z643" s="418"/>
    </row>
    <row r="644" spans="1:26">
      <c r="A644" s="423" t="str">
        <f t="shared" si="39"/>
        <v>Ейч Ар Кепитъл АД</v>
      </c>
      <c r="B644" s="423" t="str">
        <f t="shared" si="40"/>
        <v>204654533</v>
      </c>
      <c r="C644" s="424" t="str">
        <f t="shared" si="41"/>
        <v>31.12.2025</v>
      </c>
      <c r="D644" s="418" t="s">
        <v>601</v>
      </c>
      <c r="E644" s="418">
        <v>7</v>
      </c>
      <c r="F644" s="418" t="s">
        <v>600</v>
      </c>
      <c r="G644" s="418"/>
      <c r="H644" s="425">
        <f>'Справка 6'!J14</f>
        <v>0</v>
      </c>
      <c r="I644" s="418"/>
      <c r="J644" s="418"/>
      <c r="K644" s="418"/>
      <c r="L644" s="418"/>
      <c r="M644" s="418"/>
      <c r="N644" s="418"/>
      <c r="O644" s="418"/>
      <c r="P644" s="418"/>
      <c r="Q644" s="418"/>
      <c r="R644" s="418"/>
      <c r="S644" s="418"/>
      <c r="T644" s="418"/>
      <c r="U644" s="418"/>
      <c r="V644" s="418"/>
      <c r="W644" s="418"/>
      <c r="X644" s="418"/>
      <c r="Y644" s="418"/>
      <c r="Z644" s="418"/>
    </row>
    <row r="645" spans="1:26">
      <c r="A645" s="423" t="str">
        <f t="shared" si="39"/>
        <v>Ейч Ар Кепитъл АД</v>
      </c>
      <c r="B645" s="423" t="str">
        <f t="shared" si="40"/>
        <v>204654533</v>
      </c>
      <c r="C645" s="424" t="str">
        <f t="shared" si="41"/>
        <v>31.12.2025</v>
      </c>
      <c r="D645" s="418" t="s">
        <v>604</v>
      </c>
      <c r="E645" s="418">
        <v>7</v>
      </c>
      <c r="F645" s="418" t="s">
        <v>603</v>
      </c>
      <c r="G645" s="418"/>
      <c r="H645" s="425">
        <f>'Справка 6'!J15</f>
        <v>0</v>
      </c>
      <c r="I645" s="418"/>
      <c r="J645" s="418"/>
      <c r="K645" s="418"/>
      <c r="L645" s="418"/>
      <c r="M645" s="418"/>
      <c r="N645" s="418"/>
      <c r="O645" s="418"/>
      <c r="P645" s="418"/>
      <c r="Q645" s="418"/>
      <c r="R645" s="418"/>
      <c r="S645" s="418"/>
      <c r="T645" s="418"/>
      <c r="U645" s="418"/>
      <c r="V645" s="418"/>
      <c r="W645" s="418"/>
      <c r="X645" s="418"/>
      <c r="Y645" s="418"/>
      <c r="Z645" s="418"/>
    </row>
    <row r="646" spans="1:26">
      <c r="A646" s="423" t="str">
        <f t="shared" si="39"/>
        <v>Ейч Ар Кепитъл АД</v>
      </c>
      <c r="B646" s="423" t="str">
        <f t="shared" si="40"/>
        <v>204654533</v>
      </c>
      <c r="C646" s="424" t="str">
        <f t="shared" si="41"/>
        <v>31.12.2025</v>
      </c>
      <c r="D646" s="418" t="s">
        <v>607</v>
      </c>
      <c r="E646" s="418">
        <v>7</v>
      </c>
      <c r="F646" s="418" t="s">
        <v>606</v>
      </c>
      <c r="G646" s="418"/>
      <c r="H646" s="425">
        <f>'Справка 6'!J16</f>
        <v>0</v>
      </c>
      <c r="I646" s="418"/>
      <c r="J646" s="418"/>
      <c r="K646" s="418"/>
      <c r="L646" s="418"/>
      <c r="M646" s="418"/>
      <c r="N646" s="418"/>
      <c r="O646" s="418"/>
      <c r="P646" s="418"/>
      <c r="Q646" s="418"/>
      <c r="R646" s="418"/>
      <c r="S646" s="418"/>
      <c r="T646" s="418"/>
      <c r="U646" s="418"/>
      <c r="V646" s="418"/>
      <c r="W646" s="418"/>
      <c r="X646" s="418"/>
      <c r="Y646" s="418"/>
      <c r="Z646" s="418"/>
    </row>
    <row r="647" spans="1:26">
      <c r="A647" s="423" t="str">
        <f t="shared" si="39"/>
        <v>Ейч Ар Кепитъл АД</v>
      </c>
      <c r="B647" s="423" t="str">
        <f t="shared" si="40"/>
        <v>204654533</v>
      </c>
      <c r="C647" s="424" t="str">
        <f t="shared" si="41"/>
        <v>31.12.2025</v>
      </c>
      <c r="D647" s="418" t="s">
        <v>610</v>
      </c>
      <c r="E647" s="418">
        <v>7</v>
      </c>
      <c r="F647" s="418" t="s">
        <v>609</v>
      </c>
      <c r="G647" s="418"/>
      <c r="H647" s="425">
        <f>'Справка 6'!J17</f>
        <v>0</v>
      </c>
      <c r="I647" s="418"/>
      <c r="J647" s="418"/>
      <c r="K647" s="418"/>
      <c r="L647" s="418"/>
      <c r="M647" s="418"/>
      <c r="N647" s="418"/>
      <c r="O647" s="418"/>
      <c r="P647" s="418"/>
      <c r="Q647" s="418"/>
      <c r="R647" s="418"/>
      <c r="S647" s="418"/>
      <c r="T647" s="418"/>
      <c r="U647" s="418"/>
      <c r="V647" s="418"/>
      <c r="W647" s="418"/>
      <c r="X647" s="418"/>
      <c r="Y647" s="418"/>
      <c r="Z647" s="418"/>
    </row>
    <row r="648" spans="1:26">
      <c r="A648" s="423" t="str">
        <f t="shared" si="39"/>
        <v>Ейч Ар Кепитъл АД</v>
      </c>
      <c r="B648" s="423" t="str">
        <f t="shared" si="40"/>
        <v>204654533</v>
      </c>
      <c r="C648" s="424" t="str">
        <f t="shared" si="41"/>
        <v>31.12.2025</v>
      </c>
      <c r="D648" s="418" t="s">
        <v>613</v>
      </c>
      <c r="E648" s="418">
        <v>7</v>
      </c>
      <c r="F648" s="418" t="s">
        <v>612</v>
      </c>
      <c r="G648" s="418"/>
      <c r="H648" s="425">
        <f>'Справка 6'!J18</f>
        <v>3</v>
      </c>
      <c r="I648" s="418"/>
      <c r="J648" s="418"/>
      <c r="K648" s="418"/>
      <c r="L648" s="418"/>
      <c r="M648" s="418"/>
      <c r="N648" s="418"/>
      <c r="O648" s="418"/>
      <c r="P648" s="418"/>
      <c r="Q648" s="418"/>
      <c r="R648" s="418"/>
      <c r="S648" s="418"/>
      <c r="T648" s="418"/>
      <c r="U648" s="418"/>
      <c r="V648" s="418"/>
      <c r="W648" s="418"/>
      <c r="X648" s="418"/>
      <c r="Y648" s="418"/>
      <c r="Z648" s="418"/>
    </row>
    <row r="649" spans="1:26">
      <c r="A649" s="423" t="str">
        <f t="shared" si="39"/>
        <v>Ейч Ар Кепитъл АД</v>
      </c>
      <c r="B649" s="423" t="str">
        <f t="shared" si="40"/>
        <v>204654533</v>
      </c>
      <c r="C649" s="424" t="str">
        <f t="shared" si="41"/>
        <v>31.12.2025</v>
      </c>
      <c r="D649" s="418" t="s">
        <v>614</v>
      </c>
      <c r="E649" s="418">
        <v>7</v>
      </c>
      <c r="F649" s="418" t="s">
        <v>589</v>
      </c>
      <c r="G649" s="418"/>
      <c r="H649" s="425">
        <f>'Справка 6'!J19</f>
        <v>3</v>
      </c>
      <c r="I649" s="418"/>
      <c r="J649" s="418"/>
      <c r="K649" s="418"/>
      <c r="L649" s="418"/>
      <c r="M649" s="418"/>
      <c r="N649" s="418"/>
      <c r="O649" s="418"/>
      <c r="P649" s="418"/>
      <c r="Q649" s="418"/>
      <c r="R649" s="418"/>
      <c r="S649" s="418"/>
      <c r="T649" s="418"/>
      <c r="U649" s="418"/>
      <c r="V649" s="418"/>
      <c r="W649" s="418"/>
      <c r="X649" s="418"/>
      <c r="Y649" s="418"/>
      <c r="Z649" s="418"/>
    </row>
    <row r="650" spans="1:26">
      <c r="A650" s="423" t="str">
        <f t="shared" si="39"/>
        <v>Ейч Ар Кепитъл АД</v>
      </c>
      <c r="B650" s="423" t="str">
        <f t="shared" si="40"/>
        <v>204654533</v>
      </c>
      <c r="C650" s="424" t="str">
        <f t="shared" si="41"/>
        <v>31.12.2025</v>
      </c>
      <c r="D650" s="418" t="s">
        <v>617</v>
      </c>
      <c r="E650" s="418">
        <v>7</v>
      </c>
      <c r="F650" s="418" t="s">
        <v>616</v>
      </c>
      <c r="G650" s="418"/>
      <c r="H650" s="425">
        <f>'Справка 6'!J20</f>
        <v>0</v>
      </c>
      <c r="I650" s="418"/>
      <c r="J650" s="418"/>
      <c r="K650" s="418"/>
      <c r="L650" s="418"/>
      <c r="M650" s="418"/>
      <c r="N650" s="418"/>
      <c r="O650" s="418"/>
      <c r="P650" s="418"/>
      <c r="Q650" s="418"/>
      <c r="R650" s="418"/>
      <c r="S650" s="418"/>
      <c r="T650" s="418"/>
      <c r="U650" s="418"/>
      <c r="V650" s="418"/>
      <c r="W650" s="418"/>
      <c r="X650" s="418"/>
      <c r="Y650" s="418"/>
      <c r="Z650" s="418"/>
    </row>
    <row r="651" spans="1:26">
      <c r="A651" s="423" t="str">
        <f t="shared" si="39"/>
        <v>Ейч Ар Кепитъл АД</v>
      </c>
      <c r="B651" s="423" t="str">
        <f t="shared" si="40"/>
        <v>204654533</v>
      </c>
      <c r="C651" s="424" t="str">
        <f t="shared" si="41"/>
        <v>31.12.2025</v>
      </c>
      <c r="D651" s="418" t="s">
        <v>620</v>
      </c>
      <c r="E651" s="418">
        <v>7</v>
      </c>
      <c r="F651" s="418" t="s">
        <v>619</v>
      </c>
      <c r="G651" s="418"/>
      <c r="H651" s="425">
        <f>'Справка 6'!J21</f>
        <v>0</v>
      </c>
      <c r="I651" s="418"/>
      <c r="J651" s="418"/>
      <c r="K651" s="418"/>
      <c r="L651" s="418"/>
      <c r="M651" s="418"/>
      <c r="N651" s="418"/>
      <c r="O651" s="418"/>
      <c r="P651" s="418"/>
      <c r="Q651" s="418"/>
      <c r="R651" s="418"/>
      <c r="S651" s="418"/>
      <c r="T651" s="418"/>
      <c r="U651" s="418"/>
      <c r="V651" s="418"/>
      <c r="W651" s="418"/>
      <c r="X651" s="418"/>
      <c r="Y651" s="418"/>
      <c r="Z651" s="418"/>
    </row>
    <row r="652" spans="1:26">
      <c r="A652" s="423" t="str">
        <f t="shared" si="39"/>
        <v>Ейч Ар Кепитъл АД</v>
      </c>
      <c r="B652" s="423" t="str">
        <f t="shared" si="40"/>
        <v>204654533</v>
      </c>
      <c r="C652" s="424" t="str">
        <f t="shared" si="41"/>
        <v>31.12.2025</v>
      </c>
      <c r="D652" s="418" t="s">
        <v>624</v>
      </c>
      <c r="E652" s="418">
        <v>7</v>
      </c>
      <c r="F652" s="418" t="s">
        <v>623</v>
      </c>
      <c r="G652" s="418"/>
      <c r="H652" s="425">
        <f>'Справка 6'!J23</f>
        <v>0</v>
      </c>
      <c r="I652" s="418"/>
      <c r="J652" s="418"/>
      <c r="K652" s="418"/>
      <c r="L652" s="418"/>
      <c r="M652" s="418"/>
      <c r="N652" s="418"/>
      <c r="O652" s="418"/>
      <c r="P652" s="418"/>
      <c r="Q652" s="418"/>
      <c r="R652" s="418"/>
      <c r="S652" s="418"/>
      <c r="T652" s="418"/>
      <c r="U652" s="418"/>
      <c r="V652" s="418"/>
      <c r="W652" s="418"/>
      <c r="X652" s="418"/>
      <c r="Y652" s="418"/>
      <c r="Z652" s="418"/>
    </row>
    <row r="653" spans="1:26">
      <c r="A653" s="423" t="str">
        <f t="shared" ref="A653:A716" si="42">pdeName</f>
        <v>Ейч Ар Кепитъл АД</v>
      </c>
      <c r="B653" s="423" t="str">
        <f t="shared" ref="B653:B716" si="43">pdeBulstat</f>
        <v>204654533</v>
      </c>
      <c r="C653" s="424" t="str">
        <f t="shared" ref="C653:C716" si="44">endDate</f>
        <v>31.12.2025</v>
      </c>
      <c r="D653" s="418" t="s">
        <v>626</v>
      </c>
      <c r="E653" s="418">
        <v>7</v>
      </c>
      <c r="F653" s="418" t="s">
        <v>625</v>
      </c>
      <c r="G653" s="418"/>
      <c r="H653" s="425">
        <f>'Справка 6'!J24</f>
        <v>0</v>
      </c>
      <c r="I653" s="418"/>
      <c r="J653" s="418"/>
      <c r="K653" s="418"/>
      <c r="L653" s="418"/>
      <c r="M653" s="418"/>
      <c r="N653" s="418"/>
      <c r="O653" s="418"/>
      <c r="P653" s="418"/>
      <c r="Q653" s="418"/>
      <c r="R653" s="418"/>
      <c r="S653" s="418"/>
      <c r="T653" s="418"/>
      <c r="U653" s="418"/>
      <c r="V653" s="418"/>
      <c r="W653" s="418"/>
      <c r="X653" s="418"/>
      <c r="Y653" s="418"/>
      <c r="Z653" s="418"/>
    </row>
    <row r="654" spans="1:26">
      <c r="A654" s="423" t="str">
        <f t="shared" si="42"/>
        <v>Ейч Ар Кепитъл АД</v>
      </c>
      <c r="B654" s="423" t="str">
        <f t="shared" si="43"/>
        <v>204654533</v>
      </c>
      <c r="C654" s="424" t="str">
        <f t="shared" si="44"/>
        <v>31.12.2025</v>
      </c>
      <c r="D654" s="418" t="s">
        <v>628</v>
      </c>
      <c r="E654" s="418">
        <v>7</v>
      </c>
      <c r="F654" s="418" t="s">
        <v>627</v>
      </c>
      <c r="G654" s="418"/>
      <c r="H654" s="425">
        <f>'Справка 6'!J25</f>
        <v>0</v>
      </c>
      <c r="I654" s="418"/>
      <c r="J654" s="418"/>
      <c r="K654" s="418"/>
      <c r="L654" s="418"/>
      <c r="M654" s="418"/>
      <c r="N654" s="418"/>
      <c r="O654" s="418"/>
      <c r="P654" s="418"/>
      <c r="Q654" s="418"/>
      <c r="R654" s="418"/>
      <c r="S654" s="418"/>
      <c r="T654" s="418"/>
      <c r="U654" s="418"/>
      <c r="V654" s="418"/>
      <c r="W654" s="418"/>
      <c r="X654" s="418"/>
      <c r="Y654" s="418"/>
      <c r="Z654" s="418"/>
    </row>
    <row r="655" spans="1:26">
      <c r="A655" s="423" t="str">
        <f t="shared" si="42"/>
        <v>Ейч Ар Кепитъл АД</v>
      </c>
      <c r="B655" s="423" t="str">
        <f t="shared" si="43"/>
        <v>204654533</v>
      </c>
      <c r="C655" s="424" t="str">
        <f t="shared" si="44"/>
        <v>31.12.2025</v>
      </c>
      <c r="D655" s="418" t="s">
        <v>629</v>
      </c>
      <c r="E655" s="418">
        <v>7</v>
      </c>
      <c r="F655" s="418" t="s">
        <v>612</v>
      </c>
      <c r="G655" s="418"/>
      <c r="H655" s="425">
        <f>'Справка 6'!J26</f>
        <v>0</v>
      </c>
      <c r="I655" s="418"/>
      <c r="J655" s="418"/>
      <c r="K655" s="418"/>
      <c r="L655" s="418"/>
      <c r="M655" s="418"/>
      <c r="N655" s="418"/>
      <c r="O655" s="418"/>
      <c r="P655" s="418"/>
      <c r="Q655" s="418"/>
      <c r="R655" s="418"/>
      <c r="S655" s="418"/>
      <c r="T655" s="418"/>
      <c r="U655" s="418"/>
      <c r="V655" s="418"/>
      <c r="W655" s="418"/>
      <c r="X655" s="418"/>
      <c r="Y655" s="418"/>
      <c r="Z655" s="418"/>
    </row>
    <row r="656" spans="1:26">
      <c r="A656" s="423" t="str">
        <f t="shared" si="42"/>
        <v>Ейч Ар Кепитъл АД</v>
      </c>
      <c r="B656" s="423" t="str">
        <f t="shared" si="43"/>
        <v>204654533</v>
      </c>
      <c r="C656" s="424" t="str">
        <f t="shared" si="44"/>
        <v>31.12.2025</v>
      </c>
      <c r="D656" s="418" t="s">
        <v>630</v>
      </c>
      <c r="E656" s="418">
        <v>7</v>
      </c>
      <c r="F656" s="418" t="s">
        <v>962</v>
      </c>
      <c r="G656" s="418"/>
      <c r="H656" s="425">
        <f>'Справка 6'!J27</f>
        <v>0</v>
      </c>
      <c r="I656" s="418"/>
      <c r="J656" s="418"/>
      <c r="K656" s="418"/>
      <c r="L656" s="418"/>
      <c r="M656" s="418"/>
      <c r="N656" s="418"/>
      <c r="O656" s="418"/>
      <c r="P656" s="418"/>
      <c r="Q656" s="418"/>
      <c r="R656" s="418"/>
      <c r="S656" s="418"/>
      <c r="T656" s="418"/>
      <c r="U656" s="418"/>
      <c r="V656" s="418"/>
      <c r="W656" s="418"/>
      <c r="X656" s="418"/>
      <c r="Y656" s="418"/>
      <c r="Z656" s="418"/>
    </row>
    <row r="657" spans="1:26">
      <c r="A657" s="423" t="str">
        <f t="shared" si="42"/>
        <v>Ейч Ар Кепитъл АД</v>
      </c>
      <c r="B657" s="423" t="str">
        <f t="shared" si="43"/>
        <v>204654533</v>
      </c>
      <c r="C657" s="424" t="str">
        <f t="shared" si="44"/>
        <v>31.12.2025</v>
      </c>
      <c r="D657" s="418" t="s">
        <v>634</v>
      </c>
      <c r="E657" s="418">
        <v>7</v>
      </c>
      <c r="F657" s="418" t="s">
        <v>633</v>
      </c>
      <c r="G657" s="418"/>
      <c r="H657" s="425">
        <f>'Справка 6'!J29</f>
        <v>30004</v>
      </c>
      <c r="I657" s="418"/>
      <c r="J657" s="418"/>
      <c r="K657" s="418"/>
      <c r="L657" s="418"/>
      <c r="M657" s="418"/>
      <c r="N657" s="418"/>
      <c r="O657" s="418"/>
      <c r="P657" s="418"/>
      <c r="Q657" s="418"/>
      <c r="R657" s="418"/>
      <c r="S657" s="418"/>
      <c r="T657" s="418"/>
      <c r="U657" s="418"/>
      <c r="V657" s="418"/>
      <c r="W657" s="418"/>
      <c r="X657" s="418"/>
      <c r="Y657" s="418"/>
      <c r="Z657" s="418"/>
    </row>
    <row r="658" spans="1:26">
      <c r="A658" s="423" t="str">
        <f t="shared" si="42"/>
        <v>Ейч Ар Кепитъл АД</v>
      </c>
      <c r="B658" s="423" t="str">
        <f t="shared" si="43"/>
        <v>204654533</v>
      </c>
      <c r="C658" s="424" t="str">
        <f t="shared" si="44"/>
        <v>31.12.2025</v>
      </c>
      <c r="D658" s="418" t="s">
        <v>635</v>
      </c>
      <c r="E658" s="418">
        <v>7</v>
      </c>
      <c r="F658" s="418" t="s">
        <v>126</v>
      </c>
      <c r="G658" s="418"/>
      <c r="H658" s="425">
        <f>'Справка 6'!J30</f>
        <v>1510</v>
      </c>
      <c r="I658" s="418"/>
      <c r="J658" s="418"/>
      <c r="K658" s="418"/>
      <c r="L658" s="418"/>
      <c r="M658" s="418"/>
      <c r="N658" s="418"/>
      <c r="O658" s="418"/>
      <c r="P658" s="418"/>
      <c r="Q658" s="418"/>
      <c r="R658" s="418"/>
      <c r="S658" s="418"/>
      <c r="T658" s="418"/>
      <c r="U658" s="418"/>
      <c r="V658" s="418"/>
      <c r="W658" s="418"/>
      <c r="X658" s="418"/>
      <c r="Y658" s="418"/>
      <c r="Z658" s="418"/>
    </row>
    <row r="659" spans="1:26">
      <c r="A659" s="423" t="str">
        <f t="shared" si="42"/>
        <v>Ейч Ар Кепитъл АД</v>
      </c>
      <c r="B659" s="423" t="str">
        <f t="shared" si="43"/>
        <v>204654533</v>
      </c>
      <c r="C659" s="424" t="str">
        <f t="shared" si="44"/>
        <v>31.12.2025</v>
      </c>
      <c r="D659" s="418" t="s">
        <v>636</v>
      </c>
      <c r="E659" s="418">
        <v>7</v>
      </c>
      <c r="F659" s="418" t="s">
        <v>128</v>
      </c>
      <c r="G659" s="418"/>
      <c r="H659" s="425">
        <f>'Справка 6'!J31</f>
        <v>0</v>
      </c>
      <c r="I659" s="418"/>
      <c r="J659" s="418"/>
      <c r="K659" s="418"/>
      <c r="L659" s="418"/>
      <c r="M659" s="418"/>
      <c r="N659" s="418"/>
      <c r="O659" s="418"/>
      <c r="P659" s="418"/>
      <c r="Q659" s="418"/>
      <c r="R659" s="418"/>
      <c r="S659" s="418"/>
      <c r="T659" s="418"/>
      <c r="U659" s="418"/>
      <c r="V659" s="418"/>
      <c r="W659" s="418"/>
      <c r="X659" s="418"/>
      <c r="Y659" s="418"/>
      <c r="Z659" s="418"/>
    </row>
    <row r="660" spans="1:26">
      <c r="A660" s="423" t="str">
        <f t="shared" si="42"/>
        <v>Ейч Ар Кепитъл АД</v>
      </c>
      <c r="B660" s="423" t="str">
        <f t="shared" si="43"/>
        <v>204654533</v>
      </c>
      <c r="C660" s="424" t="str">
        <f t="shared" si="44"/>
        <v>31.12.2025</v>
      </c>
      <c r="D660" s="418" t="s">
        <v>637</v>
      </c>
      <c r="E660" s="418">
        <v>7</v>
      </c>
      <c r="F660" s="418" t="s">
        <v>132</v>
      </c>
      <c r="G660" s="418"/>
      <c r="H660" s="425">
        <f>'Справка 6'!J32</f>
        <v>21215</v>
      </c>
      <c r="I660" s="418"/>
      <c r="J660" s="418"/>
      <c r="K660" s="418"/>
      <c r="L660" s="418"/>
      <c r="M660" s="418"/>
      <c r="N660" s="418"/>
      <c r="O660" s="418"/>
      <c r="P660" s="418"/>
      <c r="Q660" s="418"/>
      <c r="R660" s="418"/>
      <c r="S660" s="418"/>
      <c r="T660" s="418"/>
      <c r="U660" s="418"/>
      <c r="V660" s="418"/>
      <c r="W660" s="418"/>
      <c r="X660" s="418"/>
      <c r="Y660" s="418"/>
      <c r="Z660" s="418"/>
    </row>
    <row r="661" spans="1:26">
      <c r="A661" s="423" t="str">
        <f t="shared" si="42"/>
        <v>Ейч Ар Кепитъл АД</v>
      </c>
      <c r="B661" s="423" t="str">
        <f t="shared" si="43"/>
        <v>204654533</v>
      </c>
      <c r="C661" s="424" t="str">
        <f t="shared" si="44"/>
        <v>31.12.2025</v>
      </c>
      <c r="D661" s="418" t="s">
        <v>638</v>
      </c>
      <c r="E661" s="418">
        <v>7</v>
      </c>
      <c r="F661" s="418" t="s">
        <v>134</v>
      </c>
      <c r="G661" s="418"/>
      <c r="H661" s="425">
        <f>'Справка 6'!J33</f>
        <v>7278</v>
      </c>
      <c r="I661" s="418"/>
      <c r="J661" s="418"/>
      <c r="K661" s="418"/>
      <c r="L661" s="418"/>
      <c r="M661" s="418"/>
      <c r="N661" s="418"/>
      <c r="O661" s="418"/>
      <c r="P661" s="418"/>
      <c r="Q661" s="418"/>
      <c r="R661" s="418"/>
      <c r="S661" s="418"/>
      <c r="T661" s="418"/>
      <c r="U661" s="418"/>
      <c r="V661" s="418"/>
      <c r="W661" s="418"/>
      <c r="X661" s="418"/>
      <c r="Y661" s="418"/>
      <c r="Z661" s="418"/>
    </row>
    <row r="662" spans="1:26">
      <c r="A662" s="423" t="str">
        <f t="shared" si="42"/>
        <v>Ейч Ар Кепитъл АД</v>
      </c>
      <c r="B662" s="423" t="str">
        <f t="shared" si="43"/>
        <v>204654533</v>
      </c>
      <c r="C662" s="424" t="str">
        <f t="shared" si="44"/>
        <v>31.12.2025</v>
      </c>
      <c r="D662" s="418" t="s">
        <v>640</v>
      </c>
      <c r="E662" s="418">
        <v>7</v>
      </c>
      <c r="F662" s="418" t="s">
        <v>639</v>
      </c>
      <c r="G662" s="418"/>
      <c r="H662" s="425">
        <f>'Справка 6'!J34</f>
        <v>0</v>
      </c>
      <c r="I662" s="418"/>
      <c r="J662" s="418"/>
      <c r="K662" s="418"/>
      <c r="L662" s="418"/>
      <c r="M662" s="418"/>
      <c r="N662" s="418"/>
      <c r="O662" s="418"/>
      <c r="P662" s="418"/>
      <c r="Q662" s="418"/>
      <c r="R662" s="418"/>
      <c r="S662" s="418"/>
      <c r="T662" s="418"/>
      <c r="U662" s="418"/>
      <c r="V662" s="418"/>
      <c r="W662" s="418"/>
      <c r="X662" s="418"/>
      <c r="Y662" s="418"/>
      <c r="Z662" s="418"/>
    </row>
    <row r="663" spans="1:26">
      <c r="A663" s="423" t="str">
        <f t="shared" si="42"/>
        <v>Ейч Ар Кепитъл АД</v>
      </c>
      <c r="B663" s="423" t="str">
        <f t="shared" si="43"/>
        <v>204654533</v>
      </c>
      <c r="C663" s="424" t="str">
        <f t="shared" si="44"/>
        <v>31.12.2025</v>
      </c>
      <c r="D663" s="418" t="s">
        <v>641</v>
      </c>
      <c r="E663" s="418">
        <v>7</v>
      </c>
      <c r="F663" s="418" t="s">
        <v>140</v>
      </c>
      <c r="G663" s="418"/>
      <c r="H663" s="425">
        <f>'Справка 6'!J35</f>
        <v>0</v>
      </c>
      <c r="I663" s="418"/>
      <c r="J663" s="418"/>
      <c r="K663" s="418"/>
      <c r="L663" s="418"/>
      <c r="M663" s="418"/>
      <c r="N663" s="418"/>
      <c r="O663" s="418"/>
      <c r="P663" s="418"/>
      <c r="Q663" s="418"/>
      <c r="R663" s="418"/>
      <c r="S663" s="418"/>
      <c r="T663" s="418"/>
      <c r="U663" s="418"/>
      <c r="V663" s="418"/>
      <c r="W663" s="418"/>
      <c r="X663" s="418"/>
      <c r="Y663" s="418"/>
      <c r="Z663" s="418"/>
    </row>
    <row r="664" spans="1:26">
      <c r="A664" s="423" t="str">
        <f t="shared" si="42"/>
        <v>Ейч Ар Кепитъл АД</v>
      </c>
      <c r="B664" s="423" t="str">
        <f t="shared" si="43"/>
        <v>204654533</v>
      </c>
      <c r="C664" s="424" t="str">
        <f t="shared" si="44"/>
        <v>31.12.2025</v>
      </c>
      <c r="D664" s="418" t="s">
        <v>643</v>
      </c>
      <c r="E664" s="418">
        <v>7</v>
      </c>
      <c r="F664" s="418" t="s">
        <v>642</v>
      </c>
      <c r="G664" s="418"/>
      <c r="H664" s="425">
        <f>'Справка 6'!J36</f>
        <v>0</v>
      </c>
      <c r="I664" s="418"/>
      <c r="J664" s="418"/>
      <c r="K664" s="418"/>
      <c r="L664" s="418"/>
      <c r="M664" s="418"/>
      <c r="N664" s="418"/>
      <c r="O664" s="418"/>
      <c r="P664" s="418"/>
      <c r="Q664" s="418"/>
      <c r="R664" s="418"/>
      <c r="S664" s="418"/>
      <c r="T664" s="418"/>
      <c r="U664" s="418"/>
      <c r="V664" s="418"/>
      <c r="W664" s="418"/>
      <c r="X664" s="418"/>
      <c r="Y664" s="418"/>
      <c r="Z664" s="418"/>
    </row>
    <row r="665" spans="1:26">
      <c r="A665" s="423" t="str">
        <f t="shared" si="42"/>
        <v>Ейч Ар Кепитъл АД</v>
      </c>
      <c r="B665" s="423" t="str">
        <f t="shared" si="43"/>
        <v>204654533</v>
      </c>
      <c r="C665" s="424" t="str">
        <f t="shared" si="44"/>
        <v>31.12.2025</v>
      </c>
      <c r="D665" s="418" t="s">
        <v>645</v>
      </c>
      <c r="E665" s="418">
        <v>7</v>
      </c>
      <c r="F665" s="418" t="s">
        <v>644</v>
      </c>
      <c r="G665" s="418"/>
      <c r="H665" s="425">
        <f>'Справка 6'!J37</f>
        <v>0</v>
      </c>
      <c r="I665" s="418"/>
      <c r="J665" s="418"/>
      <c r="K665" s="418"/>
      <c r="L665" s="418"/>
      <c r="M665" s="418"/>
      <c r="N665" s="418"/>
      <c r="O665" s="418"/>
      <c r="P665" s="418"/>
      <c r="Q665" s="418"/>
      <c r="R665" s="418"/>
      <c r="S665" s="418"/>
      <c r="T665" s="418"/>
      <c r="U665" s="418"/>
      <c r="V665" s="418"/>
      <c r="W665" s="418"/>
      <c r="X665" s="418"/>
      <c r="Y665" s="418"/>
      <c r="Z665" s="418"/>
    </row>
    <row r="666" spans="1:26">
      <c r="A666" s="423" t="str">
        <f t="shared" si="42"/>
        <v>Ейч Ар Кепитъл АД</v>
      </c>
      <c r="B666" s="423" t="str">
        <f t="shared" si="43"/>
        <v>204654533</v>
      </c>
      <c r="C666" s="424" t="str">
        <f t="shared" si="44"/>
        <v>31.12.2025</v>
      </c>
      <c r="D666" s="418" t="s">
        <v>647</v>
      </c>
      <c r="E666" s="418">
        <v>7</v>
      </c>
      <c r="F666" s="418" t="s">
        <v>646</v>
      </c>
      <c r="G666" s="418"/>
      <c r="H666" s="425">
        <f>'Справка 6'!J38</f>
        <v>0</v>
      </c>
      <c r="I666" s="418"/>
      <c r="J666" s="418"/>
      <c r="K666" s="418"/>
      <c r="L666" s="418"/>
      <c r="M666" s="418"/>
      <c r="N666" s="418"/>
      <c r="O666" s="418"/>
      <c r="P666" s="418"/>
      <c r="Q666" s="418"/>
      <c r="R666" s="418"/>
      <c r="S666" s="418"/>
      <c r="T666" s="418"/>
      <c r="U666" s="418"/>
      <c r="V666" s="418"/>
      <c r="W666" s="418"/>
      <c r="X666" s="418"/>
      <c r="Y666" s="418"/>
      <c r="Z666" s="418"/>
    </row>
    <row r="667" spans="1:26">
      <c r="A667" s="423" t="str">
        <f t="shared" si="42"/>
        <v>Ейч Ар Кепитъл АД</v>
      </c>
      <c r="B667" s="423" t="str">
        <f t="shared" si="43"/>
        <v>204654533</v>
      </c>
      <c r="C667" s="424" t="str">
        <f t="shared" si="44"/>
        <v>31.12.2025</v>
      </c>
      <c r="D667" s="418" t="s">
        <v>648</v>
      </c>
      <c r="E667" s="418">
        <v>7</v>
      </c>
      <c r="F667" s="418" t="s">
        <v>612</v>
      </c>
      <c r="G667" s="418"/>
      <c r="H667" s="425">
        <f>'Справка 6'!J39</f>
        <v>0</v>
      </c>
      <c r="I667" s="418"/>
      <c r="J667" s="418"/>
      <c r="K667" s="418"/>
      <c r="L667" s="418"/>
      <c r="M667" s="418"/>
      <c r="N667" s="418"/>
      <c r="O667" s="418"/>
      <c r="P667" s="418"/>
      <c r="Q667" s="418"/>
      <c r="R667" s="418"/>
      <c r="S667" s="418"/>
      <c r="T667" s="418"/>
      <c r="U667" s="418"/>
      <c r="V667" s="418"/>
      <c r="W667" s="418"/>
      <c r="X667" s="418"/>
      <c r="Y667" s="418"/>
      <c r="Z667" s="418"/>
    </row>
    <row r="668" spans="1:26">
      <c r="A668" s="423" t="str">
        <f t="shared" si="42"/>
        <v>Ейч Ар Кепитъл АД</v>
      </c>
      <c r="B668" s="423" t="str">
        <f t="shared" si="43"/>
        <v>204654533</v>
      </c>
      <c r="C668" s="424" t="str">
        <f t="shared" si="44"/>
        <v>31.12.2025</v>
      </c>
      <c r="D668" s="418" t="s">
        <v>650</v>
      </c>
      <c r="E668" s="418">
        <v>7</v>
      </c>
      <c r="F668" s="418" t="s">
        <v>632</v>
      </c>
      <c r="G668" s="418"/>
      <c r="H668" s="425">
        <f>'Справка 6'!J40</f>
        <v>30004</v>
      </c>
      <c r="I668" s="418"/>
      <c r="J668" s="418"/>
      <c r="K668" s="418"/>
      <c r="L668" s="418"/>
      <c r="M668" s="418"/>
      <c r="N668" s="418"/>
      <c r="O668" s="418"/>
      <c r="P668" s="418"/>
      <c r="Q668" s="418"/>
      <c r="R668" s="418"/>
      <c r="S668" s="418"/>
      <c r="T668" s="418"/>
      <c r="U668" s="418"/>
      <c r="V668" s="418"/>
      <c r="W668" s="418"/>
      <c r="X668" s="418"/>
      <c r="Y668" s="418"/>
      <c r="Z668" s="418"/>
    </row>
    <row r="669" spans="1:26">
      <c r="A669" s="423" t="str">
        <f t="shared" si="42"/>
        <v>Ейч Ар Кепитъл АД</v>
      </c>
      <c r="B669" s="423" t="str">
        <f t="shared" si="43"/>
        <v>204654533</v>
      </c>
      <c r="C669" s="424" t="str">
        <f t="shared" si="44"/>
        <v>31.12.2025</v>
      </c>
      <c r="D669" s="418" t="s">
        <v>653</v>
      </c>
      <c r="E669" s="418">
        <v>7</v>
      </c>
      <c r="F669" s="418" t="s">
        <v>652</v>
      </c>
      <c r="G669" s="418"/>
      <c r="H669" s="425">
        <f>'Справка 6'!J41</f>
        <v>0</v>
      </c>
      <c r="I669" s="418"/>
      <c r="J669" s="418"/>
      <c r="K669" s="418"/>
      <c r="L669" s="418"/>
      <c r="M669" s="418"/>
      <c r="N669" s="418"/>
      <c r="O669" s="418"/>
      <c r="P669" s="418"/>
      <c r="Q669" s="418"/>
      <c r="R669" s="418"/>
      <c r="S669" s="418"/>
      <c r="T669" s="418"/>
      <c r="U669" s="418"/>
      <c r="V669" s="418"/>
      <c r="W669" s="418"/>
      <c r="X669" s="418"/>
      <c r="Y669" s="418"/>
      <c r="Z669" s="418"/>
    </row>
    <row r="670" spans="1:26">
      <c r="A670" s="423" t="str">
        <f t="shared" si="42"/>
        <v>Ейч Ар Кепитъл АД</v>
      </c>
      <c r="B670" s="423" t="str">
        <f t="shared" si="43"/>
        <v>204654533</v>
      </c>
      <c r="C670" s="424" t="str">
        <f t="shared" si="44"/>
        <v>31.12.2025</v>
      </c>
      <c r="D670" s="418" t="s">
        <v>655</v>
      </c>
      <c r="E670" s="418">
        <v>7</v>
      </c>
      <c r="F670" s="418" t="s">
        <v>654</v>
      </c>
      <c r="G670" s="418"/>
      <c r="H670" s="427">
        <f>'Справка 6'!J42</f>
        <v>30007</v>
      </c>
      <c r="I670" s="418"/>
      <c r="J670" s="418"/>
      <c r="K670" s="418"/>
      <c r="L670" s="418"/>
      <c r="M670" s="418"/>
      <c r="N670" s="418"/>
      <c r="O670" s="418"/>
      <c r="P670" s="418"/>
      <c r="Q670" s="418"/>
      <c r="R670" s="418"/>
      <c r="S670" s="418"/>
      <c r="T670" s="418"/>
      <c r="U670" s="418"/>
      <c r="V670" s="418"/>
      <c r="W670" s="418"/>
      <c r="X670" s="418"/>
      <c r="Y670" s="418"/>
      <c r="Z670" s="418"/>
    </row>
    <row r="671" spans="1:26">
      <c r="A671" s="423" t="str">
        <f t="shared" si="42"/>
        <v>Ейч Ар Кепитъл АД</v>
      </c>
      <c r="B671" s="423" t="str">
        <f t="shared" si="43"/>
        <v>204654533</v>
      </c>
      <c r="C671" s="424" t="str">
        <f t="shared" si="44"/>
        <v>31.12.2025</v>
      </c>
      <c r="D671" s="418" t="s">
        <v>592</v>
      </c>
      <c r="E671" s="418">
        <v>8</v>
      </c>
      <c r="F671" s="418" t="s">
        <v>591</v>
      </c>
      <c r="G671" s="418"/>
      <c r="H671" s="425">
        <f>'Справка 6'!K11</f>
        <v>0</v>
      </c>
      <c r="I671" s="418"/>
      <c r="J671" s="418"/>
      <c r="K671" s="418"/>
      <c r="L671" s="418"/>
      <c r="M671" s="418"/>
      <c r="N671" s="418"/>
      <c r="O671" s="418"/>
      <c r="P671" s="418"/>
      <c r="Q671" s="418"/>
      <c r="R671" s="418"/>
      <c r="S671" s="418"/>
      <c r="T671" s="418"/>
      <c r="U671" s="418"/>
      <c r="V671" s="418"/>
      <c r="W671" s="418"/>
      <c r="X671" s="418"/>
      <c r="Y671" s="418"/>
      <c r="Z671" s="418"/>
    </row>
    <row r="672" spans="1:26">
      <c r="A672" s="423" t="str">
        <f t="shared" si="42"/>
        <v>Ейч Ар Кепитъл АД</v>
      </c>
      <c r="B672" s="423" t="str">
        <f t="shared" si="43"/>
        <v>204654533</v>
      </c>
      <c r="C672" s="424" t="str">
        <f t="shared" si="44"/>
        <v>31.12.2025</v>
      </c>
      <c r="D672" s="418" t="s">
        <v>595</v>
      </c>
      <c r="E672" s="418">
        <v>8</v>
      </c>
      <c r="F672" s="418" t="s">
        <v>594</v>
      </c>
      <c r="G672" s="418"/>
      <c r="H672" s="425">
        <f>'Справка 6'!K12</f>
        <v>0</v>
      </c>
      <c r="I672" s="418"/>
      <c r="J672" s="418"/>
      <c r="K672" s="418"/>
      <c r="L672" s="418"/>
      <c r="M672" s="418"/>
      <c r="N672" s="418"/>
      <c r="O672" s="418"/>
      <c r="P672" s="418"/>
      <c r="Q672" s="418"/>
      <c r="R672" s="418"/>
      <c r="S672" s="418"/>
      <c r="T672" s="418"/>
      <c r="U672" s="418"/>
      <c r="V672" s="418"/>
      <c r="W672" s="418"/>
      <c r="X672" s="418"/>
      <c r="Y672" s="418"/>
      <c r="Z672" s="418"/>
    </row>
    <row r="673" spans="1:26">
      <c r="A673" s="423" t="str">
        <f t="shared" si="42"/>
        <v>Ейч Ар Кепитъл АД</v>
      </c>
      <c r="B673" s="423" t="str">
        <f t="shared" si="43"/>
        <v>204654533</v>
      </c>
      <c r="C673" s="424" t="str">
        <f t="shared" si="44"/>
        <v>31.12.2025</v>
      </c>
      <c r="D673" s="418" t="s">
        <v>598</v>
      </c>
      <c r="E673" s="418">
        <v>8</v>
      </c>
      <c r="F673" s="418" t="s">
        <v>597</v>
      </c>
      <c r="G673" s="418"/>
      <c r="H673" s="425">
        <f>'Справка 6'!K13</f>
        <v>0</v>
      </c>
      <c r="I673" s="418"/>
      <c r="J673" s="418"/>
      <c r="K673" s="418"/>
      <c r="L673" s="418"/>
      <c r="M673" s="418"/>
      <c r="N673" s="418"/>
      <c r="O673" s="418"/>
      <c r="P673" s="418"/>
      <c r="Q673" s="418"/>
      <c r="R673" s="418"/>
      <c r="S673" s="418"/>
      <c r="T673" s="418"/>
      <c r="U673" s="418"/>
      <c r="V673" s="418"/>
      <c r="W673" s="418"/>
      <c r="X673" s="418"/>
      <c r="Y673" s="418"/>
      <c r="Z673" s="418"/>
    </row>
    <row r="674" spans="1:26">
      <c r="A674" s="423" t="str">
        <f t="shared" si="42"/>
        <v>Ейч Ар Кепитъл АД</v>
      </c>
      <c r="B674" s="423" t="str">
        <f t="shared" si="43"/>
        <v>204654533</v>
      </c>
      <c r="C674" s="424" t="str">
        <f t="shared" si="44"/>
        <v>31.12.2025</v>
      </c>
      <c r="D674" s="418" t="s">
        <v>601</v>
      </c>
      <c r="E674" s="418">
        <v>8</v>
      </c>
      <c r="F674" s="418" t="s">
        <v>600</v>
      </c>
      <c r="G674" s="418"/>
      <c r="H674" s="425">
        <f>'Справка 6'!K14</f>
        <v>0</v>
      </c>
      <c r="I674" s="418"/>
      <c r="J674" s="418"/>
      <c r="K674" s="418"/>
      <c r="L674" s="418"/>
      <c r="M674" s="418"/>
      <c r="N674" s="418"/>
      <c r="O674" s="418"/>
      <c r="P674" s="418"/>
      <c r="Q674" s="418"/>
      <c r="R674" s="418"/>
      <c r="S674" s="418"/>
      <c r="T674" s="418"/>
      <c r="U674" s="418"/>
      <c r="V674" s="418"/>
      <c r="W674" s="418"/>
      <c r="X674" s="418"/>
      <c r="Y674" s="418"/>
      <c r="Z674" s="418"/>
    </row>
    <row r="675" spans="1:26">
      <c r="A675" s="423" t="str">
        <f t="shared" si="42"/>
        <v>Ейч Ар Кепитъл АД</v>
      </c>
      <c r="B675" s="423" t="str">
        <f t="shared" si="43"/>
        <v>204654533</v>
      </c>
      <c r="C675" s="424" t="str">
        <f t="shared" si="44"/>
        <v>31.12.2025</v>
      </c>
      <c r="D675" s="418" t="s">
        <v>604</v>
      </c>
      <c r="E675" s="418">
        <v>8</v>
      </c>
      <c r="F675" s="418" t="s">
        <v>603</v>
      </c>
      <c r="G675" s="418"/>
      <c r="H675" s="425">
        <f>'Справка 6'!K15</f>
        <v>0</v>
      </c>
      <c r="I675" s="418"/>
      <c r="J675" s="418"/>
      <c r="K675" s="418"/>
      <c r="L675" s="418"/>
      <c r="M675" s="418"/>
      <c r="N675" s="418"/>
      <c r="O675" s="418"/>
      <c r="P675" s="418"/>
      <c r="Q675" s="418"/>
      <c r="R675" s="418"/>
      <c r="S675" s="418"/>
      <c r="T675" s="418"/>
      <c r="U675" s="418"/>
      <c r="V675" s="418"/>
      <c r="W675" s="418"/>
      <c r="X675" s="418"/>
      <c r="Y675" s="418"/>
      <c r="Z675" s="418"/>
    </row>
    <row r="676" spans="1:26">
      <c r="A676" s="423" t="str">
        <f t="shared" si="42"/>
        <v>Ейч Ар Кепитъл АД</v>
      </c>
      <c r="B676" s="423" t="str">
        <f t="shared" si="43"/>
        <v>204654533</v>
      </c>
      <c r="C676" s="424" t="str">
        <f t="shared" si="44"/>
        <v>31.12.2025</v>
      </c>
      <c r="D676" s="418" t="s">
        <v>607</v>
      </c>
      <c r="E676" s="418">
        <v>8</v>
      </c>
      <c r="F676" s="418" t="s">
        <v>606</v>
      </c>
      <c r="G676" s="418"/>
      <c r="H676" s="425">
        <f>'Справка 6'!K16</f>
        <v>0</v>
      </c>
      <c r="I676" s="418"/>
      <c r="J676" s="418"/>
      <c r="K676" s="418"/>
      <c r="L676" s="418"/>
      <c r="M676" s="418"/>
      <c r="N676" s="418"/>
      <c r="O676" s="418"/>
      <c r="P676" s="418"/>
      <c r="Q676" s="418"/>
      <c r="R676" s="418"/>
      <c r="S676" s="418"/>
      <c r="T676" s="418"/>
      <c r="U676" s="418"/>
      <c r="V676" s="418"/>
      <c r="W676" s="418"/>
      <c r="X676" s="418"/>
      <c r="Y676" s="418"/>
      <c r="Z676" s="418"/>
    </row>
    <row r="677" spans="1:26">
      <c r="A677" s="423" t="str">
        <f t="shared" si="42"/>
        <v>Ейч Ар Кепитъл АД</v>
      </c>
      <c r="B677" s="423" t="str">
        <f t="shared" si="43"/>
        <v>204654533</v>
      </c>
      <c r="C677" s="424" t="str">
        <f t="shared" si="44"/>
        <v>31.12.2025</v>
      </c>
      <c r="D677" s="418" t="s">
        <v>610</v>
      </c>
      <c r="E677" s="418">
        <v>8</v>
      </c>
      <c r="F677" s="418" t="s">
        <v>609</v>
      </c>
      <c r="G677" s="418"/>
      <c r="H677" s="425">
        <f>'Справка 6'!K17</f>
        <v>0</v>
      </c>
      <c r="I677" s="418"/>
      <c r="J677" s="418"/>
      <c r="K677" s="418"/>
      <c r="L677" s="418"/>
      <c r="M677" s="418"/>
      <c r="N677" s="418"/>
      <c r="O677" s="418"/>
      <c r="P677" s="418"/>
      <c r="Q677" s="418"/>
      <c r="R677" s="418"/>
      <c r="S677" s="418"/>
      <c r="T677" s="418"/>
      <c r="U677" s="418"/>
      <c r="V677" s="418"/>
      <c r="W677" s="418"/>
      <c r="X677" s="418"/>
      <c r="Y677" s="418"/>
      <c r="Z677" s="418"/>
    </row>
    <row r="678" spans="1:26">
      <c r="A678" s="423" t="str">
        <f t="shared" si="42"/>
        <v>Ейч Ар Кепитъл АД</v>
      </c>
      <c r="B678" s="423" t="str">
        <f t="shared" si="43"/>
        <v>204654533</v>
      </c>
      <c r="C678" s="424" t="str">
        <f t="shared" si="44"/>
        <v>31.12.2025</v>
      </c>
      <c r="D678" s="418" t="s">
        <v>613</v>
      </c>
      <c r="E678" s="418">
        <v>8</v>
      </c>
      <c r="F678" s="418" t="s">
        <v>612</v>
      </c>
      <c r="G678" s="418"/>
      <c r="H678" s="425">
        <f>'Справка 6'!K18</f>
        <v>3</v>
      </c>
      <c r="I678" s="418"/>
      <c r="J678" s="418"/>
      <c r="K678" s="418"/>
      <c r="L678" s="418"/>
      <c r="M678" s="418"/>
      <c r="N678" s="418"/>
      <c r="O678" s="418"/>
      <c r="P678" s="418"/>
      <c r="Q678" s="418"/>
      <c r="R678" s="418"/>
      <c r="S678" s="418"/>
      <c r="T678" s="418"/>
      <c r="U678" s="418"/>
      <c r="V678" s="418"/>
      <c r="W678" s="418"/>
      <c r="X678" s="418"/>
      <c r="Y678" s="418"/>
      <c r="Z678" s="418"/>
    </row>
    <row r="679" spans="1:26">
      <c r="A679" s="423" t="str">
        <f t="shared" si="42"/>
        <v>Ейч Ар Кепитъл АД</v>
      </c>
      <c r="B679" s="423" t="str">
        <f t="shared" si="43"/>
        <v>204654533</v>
      </c>
      <c r="C679" s="424" t="str">
        <f t="shared" si="44"/>
        <v>31.12.2025</v>
      </c>
      <c r="D679" s="418" t="s">
        <v>614</v>
      </c>
      <c r="E679" s="418">
        <v>8</v>
      </c>
      <c r="F679" s="418" t="s">
        <v>589</v>
      </c>
      <c r="G679" s="418"/>
      <c r="H679" s="425">
        <f>'Справка 6'!K19</f>
        <v>3</v>
      </c>
      <c r="I679" s="418"/>
      <c r="J679" s="418"/>
      <c r="K679" s="418"/>
      <c r="L679" s="418"/>
      <c r="M679" s="418"/>
      <c r="N679" s="418"/>
      <c r="O679" s="418"/>
      <c r="P679" s="418"/>
      <c r="Q679" s="418"/>
      <c r="R679" s="418"/>
      <c r="S679" s="418"/>
      <c r="T679" s="418"/>
      <c r="U679" s="418"/>
      <c r="V679" s="418"/>
      <c r="W679" s="418"/>
      <c r="X679" s="418"/>
      <c r="Y679" s="418"/>
      <c r="Z679" s="418"/>
    </row>
    <row r="680" spans="1:26">
      <c r="A680" s="423" t="str">
        <f t="shared" si="42"/>
        <v>Ейч Ар Кепитъл АД</v>
      </c>
      <c r="B680" s="423" t="str">
        <f t="shared" si="43"/>
        <v>204654533</v>
      </c>
      <c r="C680" s="424" t="str">
        <f t="shared" si="44"/>
        <v>31.12.2025</v>
      </c>
      <c r="D680" s="418" t="s">
        <v>617</v>
      </c>
      <c r="E680" s="418">
        <v>8</v>
      </c>
      <c r="F680" s="418" t="s">
        <v>616</v>
      </c>
      <c r="G680" s="418"/>
      <c r="H680" s="425">
        <f>'Справка 6'!K20</f>
        <v>0</v>
      </c>
      <c r="I680" s="418"/>
      <c r="J680" s="418"/>
      <c r="K680" s="418"/>
      <c r="L680" s="418"/>
      <c r="M680" s="418"/>
      <c r="N680" s="418"/>
      <c r="O680" s="418"/>
      <c r="P680" s="418"/>
      <c r="Q680" s="418"/>
      <c r="R680" s="418"/>
      <c r="S680" s="418"/>
      <c r="T680" s="418"/>
      <c r="U680" s="418"/>
      <c r="V680" s="418"/>
      <c r="W680" s="418"/>
      <c r="X680" s="418"/>
      <c r="Y680" s="418"/>
      <c r="Z680" s="418"/>
    </row>
    <row r="681" spans="1:26">
      <c r="A681" s="423" t="str">
        <f t="shared" si="42"/>
        <v>Ейч Ар Кепитъл АД</v>
      </c>
      <c r="B681" s="423" t="str">
        <f t="shared" si="43"/>
        <v>204654533</v>
      </c>
      <c r="C681" s="424" t="str">
        <f t="shared" si="44"/>
        <v>31.12.2025</v>
      </c>
      <c r="D681" s="418" t="s">
        <v>620</v>
      </c>
      <c r="E681" s="418">
        <v>8</v>
      </c>
      <c r="F681" s="418" t="s">
        <v>619</v>
      </c>
      <c r="G681" s="418"/>
      <c r="H681" s="425">
        <f>'Справка 6'!K21</f>
        <v>0</v>
      </c>
      <c r="I681" s="418"/>
      <c r="J681" s="418"/>
      <c r="K681" s="418"/>
      <c r="L681" s="418"/>
      <c r="M681" s="418"/>
      <c r="N681" s="418"/>
      <c r="O681" s="418"/>
      <c r="P681" s="418"/>
      <c r="Q681" s="418"/>
      <c r="R681" s="418"/>
      <c r="S681" s="418"/>
      <c r="T681" s="418"/>
      <c r="U681" s="418"/>
      <c r="V681" s="418"/>
      <c r="W681" s="418"/>
      <c r="X681" s="418"/>
      <c r="Y681" s="418"/>
      <c r="Z681" s="418"/>
    </row>
    <row r="682" spans="1:26">
      <c r="A682" s="423" t="str">
        <f t="shared" si="42"/>
        <v>Ейч Ар Кепитъл АД</v>
      </c>
      <c r="B682" s="423" t="str">
        <f t="shared" si="43"/>
        <v>204654533</v>
      </c>
      <c r="C682" s="424" t="str">
        <f t="shared" si="44"/>
        <v>31.12.2025</v>
      </c>
      <c r="D682" s="418" t="s">
        <v>624</v>
      </c>
      <c r="E682" s="418">
        <v>8</v>
      </c>
      <c r="F682" s="418" t="s">
        <v>623</v>
      </c>
      <c r="G682" s="418"/>
      <c r="H682" s="425">
        <f>'Справка 6'!K23</f>
        <v>0</v>
      </c>
      <c r="I682" s="418"/>
      <c r="J682" s="418"/>
      <c r="K682" s="418"/>
      <c r="L682" s="418"/>
      <c r="M682" s="418"/>
      <c r="N682" s="418"/>
      <c r="O682" s="418"/>
      <c r="P682" s="418"/>
      <c r="Q682" s="418"/>
      <c r="R682" s="418"/>
      <c r="S682" s="418"/>
      <c r="T682" s="418"/>
      <c r="U682" s="418"/>
      <c r="V682" s="418"/>
      <c r="W682" s="418"/>
      <c r="X682" s="418"/>
      <c r="Y682" s="418"/>
      <c r="Z682" s="418"/>
    </row>
    <row r="683" spans="1:26">
      <c r="A683" s="423" t="str">
        <f t="shared" si="42"/>
        <v>Ейч Ар Кепитъл АД</v>
      </c>
      <c r="B683" s="423" t="str">
        <f t="shared" si="43"/>
        <v>204654533</v>
      </c>
      <c r="C683" s="424" t="str">
        <f t="shared" si="44"/>
        <v>31.12.2025</v>
      </c>
      <c r="D683" s="418" t="s">
        <v>626</v>
      </c>
      <c r="E683" s="418">
        <v>8</v>
      </c>
      <c r="F683" s="418" t="s">
        <v>625</v>
      </c>
      <c r="G683" s="418"/>
      <c r="H683" s="425">
        <f>'Справка 6'!K24</f>
        <v>0</v>
      </c>
      <c r="I683" s="418"/>
      <c r="J683" s="418"/>
      <c r="K683" s="418"/>
      <c r="L683" s="418"/>
      <c r="M683" s="418"/>
      <c r="N683" s="418"/>
      <c r="O683" s="418"/>
      <c r="P683" s="418"/>
      <c r="Q683" s="418"/>
      <c r="R683" s="418"/>
      <c r="S683" s="418"/>
      <c r="T683" s="418"/>
      <c r="U683" s="418"/>
      <c r="V683" s="418"/>
      <c r="W683" s="418"/>
      <c r="X683" s="418"/>
      <c r="Y683" s="418"/>
      <c r="Z683" s="418"/>
    </row>
    <row r="684" spans="1:26">
      <c r="A684" s="423" t="str">
        <f t="shared" si="42"/>
        <v>Ейч Ар Кепитъл АД</v>
      </c>
      <c r="B684" s="423" t="str">
        <f t="shared" si="43"/>
        <v>204654533</v>
      </c>
      <c r="C684" s="424" t="str">
        <f t="shared" si="44"/>
        <v>31.12.2025</v>
      </c>
      <c r="D684" s="418" t="s">
        <v>628</v>
      </c>
      <c r="E684" s="418">
        <v>8</v>
      </c>
      <c r="F684" s="418" t="s">
        <v>627</v>
      </c>
      <c r="G684" s="418"/>
      <c r="H684" s="425">
        <f>'Справка 6'!K25</f>
        <v>0</v>
      </c>
      <c r="I684" s="418"/>
      <c r="J684" s="418"/>
      <c r="K684" s="418"/>
      <c r="L684" s="418"/>
      <c r="M684" s="418"/>
      <c r="N684" s="418"/>
      <c r="O684" s="418"/>
      <c r="P684" s="418"/>
      <c r="Q684" s="418"/>
      <c r="R684" s="418"/>
      <c r="S684" s="418"/>
      <c r="T684" s="418"/>
      <c r="U684" s="418"/>
      <c r="V684" s="418"/>
      <c r="W684" s="418"/>
      <c r="X684" s="418"/>
      <c r="Y684" s="418"/>
      <c r="Z684" s="418"/>
    </row>
    <row r="685" spans="1:26">
      <c r="A685" s="423" t="str">
        <f t="shared" si="42"/>
        <v>Ейч Ар Кепитъл АД</v>
      </c>
      <c r="B685" s="423" t="str">
        <f t="shared" si="43"/>
        <v>204654533</v>
      </c>
      <c r="C685" s="424" t="str">
        <f t="shared" si="44"/>
        <v>31.12.2025</v>
      </c>
      <c r="D685" s="418" t="s">
        <v>629</v>
      </c>
      <c r="E685" s="418">
        <v>8</v>
      </c>
      <c r="F685" s="418" t="s">
        <v>612</v>
      </c>
      <c r="G685" s="418"/>
      <c r="H685" s="425">
        <f>'Справка 6'!K26</f>
        <v>0</v>
      </c>
      <c r="I685" s="418"/>
      <c r="J685" s="418"/>
      <c r="K685" s="418"/>
      <c r="L685" s="418"/>
      <c r="M685" s="418"/>
      <c r="N685" s="418"/>
      <c r="O685" s="418"/>
      <c r="P685" s="418"/>
      <c r="Q685" s="418"/>
      <c r="R685" s="418"/>
      <c r="S685" s="418"/>
      <c r="T685" s="418"/>
      <c r="U685" s="418"/>
      <c r="V685" s="418"/>
      <c r="W685" s="418"/>
      <c r="X685" s="418"/>
      <c r="Y685" s="418"/>
      <c r="Z685" s="418"/>
    </row>
    <row r="686" spans="1:26">
      <c r="A686" s="423" t="str">
        <f t="shared" si="42"/>
        <v>Ейч Ар Кепитъл АД</v>
      </c>
      <c r="B686" s="423" t="str">
        <f t="shared" si="43"/>
        <v>204654533</v>
      </c>
      <c r="C686" s="424" t="str">
        <f t="shared" si="44"/>
        <v>31.12.2025</v>
      </c>
      <c r="D686" s="418" t="s">
        <v>630</v>
      </c>
      <c r="E686" s="418">
        <v>8</v>
      </c>
      <c r="F686" s="418" t="s">
        <v>962</v>
      </c>
      <c r="G686" s="418"/>
      <c r="H686" s="425">
        <f>'Справка 6'!K27</f>
        <v>0</v>
      </c>
      <c r="I686" s="418"/>
      <c r="J686" s="418"/>
      <c r="K686" s="418"/>
      <c r="L686" s="418"/>
      <c r="M686" s="418"/>
      <c r="N686" s="418"/>
      <c r="O686" s="418"/>
      <c r="P686" s="418"/>
      <c r="Q686" s="418"/>
      <c r="R686" s="418"/>
      <c r="S686" s="418"/>
      <c r="T686" s="418"/>
      <c r="U686" s="418"/>
      <c r="V686" s="418"/>
      <c r="W686" s="418"/>
      <c r="X686" s="418"/>
      <c r="Y686" s="418"/>
      <c r="Z686" s="418"/>
    </row>
    <row r="687" spans="1:26">
      <c r="A687" s="423" t="str">
        <f t="shared" si="42"/>
        <v>Ейч Ар Кепитъл АД</v>
      </c>
      <c r="B687" s="423" t="str">
        <f t="shared" si="43"/>
        <v>204654533</v>
      </c>
      <c r="C687" s="424" t="str">
        <f t="shared" si="44"/>
        <v>31.12.2025</v>
      </c>
      <c r="D687" s="418" t="s">
        <v>634</v>
      </c>
      <c r="E687" s="418">
        <v>8</v>
      </c>
      <c r="F687" s="418" t="s">
        <v>633</v>
      </c>
      <c r="G687" s="418"/>
      <c r="H687" s="425">
        <f>'Справка 6'!K29</f>
        <v>0</v>
      </c>
      <c r="I687" s="418"/>
      <c r="J687" s="418"/>
      <c r="K687" s="418"/>
      <c r="L687" s="418"/>
      <c r="M687" s="418"/>
      <c r="N687" s="418"/>
      <c r="O687" s="418"/>
      <c r="P687" s="418"/>
      <c r="Q687" s="418"/>
      <c r="R687" s="418"/>
      <c r="S687" s="418"/>
      <c r="T687" s="418"/>
      <c r="U687" s="418"/>
      <c r="V687" s="418"/>
      <c r="W687" s="418"/>
      <c r="X687" s="418"/>
      <c r="Y687" s="418"/>
      <c r="Z687" s="418"/>
    </row>
    <row r="688" spans="1:26">
      <c r="A688" s="423" t="str">
        <f t="shared" si="42"/>
        <v>Ейч Ар Кепитъл АД</v>
      </c>
      <c r="B688" s="423" t="str">
        <f t="shared" si="43"/>
        <v>204654533</v>
      </c>
      <c r="C688" s="424" t="str">
        <f t="shared" si="44"/>
        <v>31.12.2025</v>
      </c>
      <c r="D688" s="418" t="s">
        <v>635</v>
      </c>
      <c r="E688" s="418">
        <v>8</v>
      </c>
      <c r="F688" s="418" t="s">
        <v>126</v>
      </c>
      <c r="G688" s="418"/>
      <c r="H688" s="425">
        <f>'Справка 6'!K30</f>
        <v>0</v>
      </c>
      <c r="I688" s="418"/>
      <c r="J688" s="418"/>
      <c r="K688" s="418"/>
      <c r="L688" s="418"/>
      <c r="M688" s="418"/>
      <c r="N688" s="418"/>
      <c r="O688" s="418"/>
      <c r="P688" s="418"/>
      <c r="Q688" s="418"/>
      <c r="R688" s="418"/>
      <c r="S688" s="418"/>
      <c r="T688" s="418"/>
      <c r="U688" s="418"/>
      <c r="V688" s="418"/>
      <c r="W688" s="418"/>
      <c r="X688" s="418"/>
      <c r="Y688" s="418"/>
      <c r="Z688" s="418"/>
    </row>
    <row r="689" spans="1:26">
      <c r="A689" s="423" t="str">
        <f t="shared" si="42"/>
        <v>Ейч Ар Кепитъл АД</v>
      </c>
      <c r="B689" s="423" t="str">
        <f t="shared" si="43"/>
        <v>204654533</v>
      </c>
      <c r="C689" s="424" t="str">
        <f t="shared" si="44"/>
        <v>31.12.2025</v>
      </c>
      <c r="D689" s="418" t="s">
        <v>636</v>
      </c>
      <c r="E689" s="418">
        <v>8</v>
      </c>
      <c r="F689" s="418" t="s">
        <v>128</v>
      </c>
      <c r="G689" s="418"/>
      <c r="H689" s="425">
        <f>'Справка 6'!K31</f>
        <v>0</v>
      </c>
      <c r="I689" s="418"/>
      <c r="J689" s="418"/>
      <c r="K689" s="418"/>
      <c r="L689" s="418"/>
      <c r="M689" s="418"/>
      <c r="N689" s="418"/>
      <c r="O689" s="418"/>
      <c r="P689" s="418"/>
      <c r="Q689" s="418"/>
      <c r="R689" s="418"/>
      <c r="S689" s="418"/>
      <c r="T689" s="418"/>
      <c r="U689" s="418"/>
      <c r="V689" s="418"/>
      <c r="W689" s="418"/>
      <c r="X689" s="418"/>
      <c r="Y689" s="418"/>
      <c r="Z689" s="418"/>
    </row>
    <row r="690" spans="1:26">
      <c r="A690" s="423" t="str">
        <f t="shared" si="42"/>
        <v>Ейч Ар Кепитъл АД</v>
      </c>
      <c r="B690" s="423" t="str">
        <f t="shared" si="43"/>
        <v>204654533</v>
      </c>
      <c r="C690" s="424" t="str">
        <f t="shared" si="44"/>
        <v>31.12.2025</v>
      </c>
      <c r="D690" s="418" t="s">
        <v>637</v>
      </c>
      <c r="E690" s="418">
        <v>8</v>
      </c>
      <c r="F690" s="418" t="s">
        <v>132</v>
      </c>
      <c r="G690" s="418"/>
      <c r="H690" s="425">
        <f>'Справка 6'!K32</f>
        <v>0</v>
      </c>
      <c r="I690" s="418"/>
      <c r="J690" s="418"/>
      <c r="K690" s="418"/>
      <c r="L690" s="418"/>
      <c r="M690" s="418"/>
      <c r="N690" s="418"/>
      <c r="O690" s="418"/>
      <c r="P690" s="418"/>
      <c r="Q690" s="418"/>
      <c r="R690" s="418"/>
      <c r="S690" s="418"/>
      <c r="T690" s="418"/>
      <c r="U690" s="418"/>
      <c r="V690" s="418"/>
      <c r="W690" s="418"/>
      <c r="X690" s="418"/>
      <c r="Y690" s="418"/>
      <c r="Z690" s="418"/>
    </row>
    <row r="691" spans="1:26">
      <c r="A691" s="423" t="str">
        <f t="shared" si="42"/>
        <v>Ейч Ар Кепитъл АД</v>
      </c>
      <c r="B691" s="423" t="str">
        <f t="shared" si="43"/>
        <v>204654533</v>
      </c>
      <c r="C691" s="424" t="str">
        <f t="shared" si="44"/>
        <v>31.12.2025</v>
      </c>
      <c r="D691" s="418" t="s">
        <v>638</v>
      </c>
      <c r="E691" s="418">
        <v>8</v>
      </c>
      <c r="F691" s="418" t="s">
        <v>134</v>
      </c>
      <c r="G691" s="418"/>
      <c r="H691" s="425">
        <f>'Справка 6'!K33</f>
        <v>0</v>
      </c>
      <c r="I691" s="418"/>
      <c r="J691" s="418"/>
      <c r="K691" s="418"/>
      <c r="L691" s="418"/>
      <c r="M691" s="418"/>
      <c r="N691" s="418"/>
      <c r="O691" s="418"/>
      <c r="P691" s="418"/>
      <c r="Q691" s="418"/>
      <c r="R691" s="418"/>
      <c r="S691" s="418"/>
      <c r="T691" s="418"/>
      <c r="U691" s="418"/>
      <c r="V691" s="418"/>
      <c r="W691" s="418"/>
      <c r="X691" s="418"/>
      <c r="Y691" s="418"/>
      <c r="Z691" s="418"/>
    </row>
    <row r="692" spans="1:26">
      <c r="A692" s="423" t="str">
        <f t="shared" si="42"/>
        <v>Ейч Ар Кепитъл АД</v>
      </c>
      <c r="B692" s="423" t="str">
        <f t="shared" si="43"/>
        <v>204654533</v>
      </c>
      <c r="C692" s="424" t="str">
        <f t="shared" si="44"/>
        <v>31.12.2025</v>
      </c>
      <c r="D692" s="418" t="s">
        <v>640</v>
      </c>
      <c r="E692" s="418">
        <v>8</v>
      </c>
      <c r="F692" s="418" t="s">
        <v>639</v>
      </c>
      <c r="G692" s="418"/>
      <c r="H692" s="425">
        <f>'Справка 6'!K34</f>
        <v>0</v>
      </c>
      <c r="I692" s="418"/>
      <c r="J692" s="418"/>
      <c r="K692" s="418"/>
      <c r="L692" s="418"/>
      <c r="M692" s="418"/>
      <c r="N692" s="418"/>
      <c r="O692" s="418"/>
      <c r="P692" s="418"/>
      <c r="Q692" s="418"/>
      <c r="R692" s="418"/>
      <c r="S692" s="418"/>
      <c r="T692" s="418"/>
      <c r="U692" s="418"/>
      <c r="V692" s="418"/>
      <c r="W692" s="418"/>
      <c r="X692" s="418"/>
      <c r="Y692" s="418"/>
      <c r="Z692" s="418"/>
    </row>
    <row r="693" spans="1:26">
      <c r="A693" s="423" t="str">
        <f t="shared" si="42"/>
        <v>Ейч Ар Кепитъл АД</v>
      </c>
      <c r="B693" s="423" t="str">
        <f t="shared" si="43"/>
        <v>204654533</v>
      </c>
      <c r="C693" s="424" t="str">
        <f t="shared" si="44"/>
        <v>31.12.2025</v>
      </c>
      <c r="D693" s="418" t="s">
        <v>641</v>
      </c>
      <c r="E693" s="418">
        <v>8</v>
      </c>
      <c r="F693" s="418" t="s">
        <v>140</v>
      </c>
      <c r="G693" s="418"/>
      <c r="H693" s="425">
        <f>'Справка 6'!K35</f>
        <v>0</v>
      </c>
      <c r="I693" s="418"/>
      <c r="J693" s="418"/>
      <c r="K693" s="418"/>
      <c r="L693" s="418"/>
      <c r="M693" s="418"/>
      <c r="N693" s="418"/>
      <c r="O693" s="418"/>
      <c r="P693" s="418"/>
      <c r="Q693" s="418"/>
      <c r="R693" s="418"/>
      <c r="S693" s="418"/>
      <c r="T693" s="418"/>
      <c r="U693" s="418"/>
      <c r="V693" s="418"/>
      <c r="W693" s="418"/>
      <c r="X693" s="418"/>
      <c r="Y693" s="418"/>
      <c r="Z693" s="418"/>
    </row>
    <row r="694" spans="1:26">
      <c r="A694" s="423" t="str">
        <f t="shared" si="42"/>
        <v>Ейч Ар Кепитъл АД</v>
      </c>
      <c r="B694" s="423" t="str">
        <f t="shared" si="43"/>
        <v>204654533</v>
      </c>
      <c r="C694" s="424" t="str">
        <f t="shared" si="44"/>
        <v>31.12.2025</v>
      </c>
      <c r="D694" s="418" t="s">
        <v>643</v>
      </c>
      <c r="E694" s="418">
        <v>8</v>
      </c>
      <c r="F694" s="418" t="s">
        <v>642</v>
      </c>
      <c r="G694" s="418"/>
      <c r="H694" s="425">
        <f>'Справка 6'!K36</f>
        <v>0</v>
      </c>
      <c r="I694" s="418"/>
      <c r="J694" s="418"/>
      <c r="K694" s="418"/>
      <c r="L694" s="418"/>
      <c r="M694" s="418"/>
      <c r="N694" s="418"/>
      <c r="O694" s="418"/>
      <c r="P694" s="418"/>
      <c r="Q694" s="418"/>
      <c r="R694" s="418"/>
      <c r="S694" s="418"/>
      <c r="T694" s="418"/>
      <c r="U694" s="418"/>
      <c r="V694" s="418"/>
      <c r="W694" s="418"/>
      <c r="X694" s="418"/>
      <c r="Y694" s="418"/>
      <c r="Z694" s="418"/>
    </row>
    <row r="695" spans="1:26">
      <c r="A695" s="423" t="str">
        <f t="shared" si="42"/>
        <v>Ейч Ар Кепитъл АД</v>
      </c>
      <c r="B695" s="423" t="str">
        <f t="shared" si="43"/>
        <v>204654533</v>
      </c>
      <c r="C695" s="424" t="str">
        <f t="shared" si="44"/>
        <v>31.12.2025</v>
      </c>
      <c r="D695" s="418" t="s">
        <v>645</v>
      </c>
      <c r="E695" s="418">
        <v>8</v>
      </c>
      <c r="F695" s="418" t="s">
        <v>644</v>
      </c>
      <c r="G695" s="418"/>
      <c r="H695" s="425">
        <f>'Справка 6'!K37</f>
        <v>0</v>
      </c>
      <c r="I695" s="418"/>
      <c r="J695" s="418"/>
      <c r="K695" s="418"/>
      <c r="L695" s="418"/>
      <c r="M695" s="418"/>
      <c r="N695" s="418"/>
      <c r="O695" s="418"/>
      <c r="P695" s="418"/>
      <c r="Q695" s="418"/>
      <c r="R695" s="418"/>
      <c r="S695" s="418"/>
      <c r="T695" s="418"/>
      <c r="U695" s="418"/>
      <c r="V695" s="418"/>
      <c r="W695" s="418"/>
      <c r="X695" s="418"/>
      <c r="Y695" s="418"/>
      <c r="Z695" s="418"/>
    </row>
    <row r="696" spans="1:26">
      <c r="A696" s="423" t="str">
        <f t="shared" si="42"/>
        <v>Ейч Ар Кепитъл АД</v>
      </c>
      <c r="B696" s="423" t="str">
        <f t="shared" si="43"/>
        <v>204654533</v>
      </c>
      <c r="C696" s="424" t="str">
        <f t="shared" si="44"/>
        <v>31.12.2025</v>
      </c>
      <c r="D696" s="418" t="s">
        <v>647</v>
      </c>
      <c r="E696" s="418">
        <v>8</v>
      </c>
      <c r="F696" s="418" t="s">
        <v>646</v>
      </c>
      <c r="G696" s="418"/>
      <c r="H696" s="425">
        <f>'Справка 6'!K38</f>
        <v>0</v>
      </c>
      <c r="I696" s="418"/>
      <c r="J696" s="418"/>
      <c r="K696" s="418"/>
      <c r="L696" s="418"/>
      <c r="M696" s="418"/>
      <c r="N696" s="418"/>
      <c r="O696" s="418"/>
      <c r="P696" s="418"/>
      <c r="Q696" s="418"/>
      <c r="R696" s="418"/>
      <c r="S696" s="418"/>
      <c r="T696" s="418"/>
      <c r="U696" s="418"/>
      <c r="V696" s="418"/>
      <c r="W696" s="418"/>
      <c r="X696" s="418"/>
      <c r="Y696" s="418"/>
      <c r="Z696" s="418"/>
    </row>
    <row r="697" spans="1:26">
      <c r="A697" s="423" t="str">
        <f t="shared" si="42"/>
        <v>Ейч Ар Кепитъл АД</v>
      </c>
      <c r="B697" s="423" t="str">
        <f t="shared" si="43"/>
        <v>204654533</v>
      </c>
      <c r="C697" s="424" t="str">
        <f t="shared" si="44"/>
        <v>31.12.2025</v>
      </c>
      <c r="D697" s="418" t="s">
        <v>648</v>
      </c>
      <c r="E697" s="418">
        <v>8</v>
      </c>
      <c r="F697" s="418" t="s">
        <v>612</v>
      </c>
      <c r="G697" s="418"/>
      <c r="H697" s="425">
        <f>'Справка 6'!K39</f>
        <v>0</v>
      </c>
      <c r="I697" s="418"/>
      <c r="J697" s="418"/>
      <c r="K697" s="418"/>
      <c r="L697" s="418"/>
      <c r="M697" s="418"/>
      <c r="N697" s="418"/>
      <c r="O697" s="418"/>
      <c r="P697" s="418"/>
      <c r="Q697" s="418"/>
      <c r="R697" s="418"/>
      <c r="S697" s="418"/>
      <c r="T697" s="418"/>
      <c r="U697" s="418"/>
      <c r="V697" s="418"/>
      <c r="W697" s="418"/>
      <c r="X697" s="418"/>
      <c r="Y697" s="418"/>
      <c r="Z697" s="418"/>
    </row>
    <row r="698" spans="1:26">
      <c r="A698" s="423" t="str">
        <f t="shared" si="42"/>
        <v>Ейч Ар Кепитъл АД</v>
      </c>
      <c r="B698" s="423" t="str">
        <f t="shared" si="43"/>
        <v>204654533</v>
      </c>
      <c r="C698" s="424" t="str">
        <f t="shared" si="44"/>
        <v>31.12.2025</v>
      </c>
      <c r="D698" s="418" t="s">
        <v>650</v>
      </c>
      <c r="E698" s="418">
        <v>8</v>
      </c>
      <c r="F698" s="418" t="s">
        <v>632</v>
      </c>
      <c r="G698" s="418"/>
      <c r="H698" s="425">
        <f>'Справка 6'!K40</f>
        <v>0</v>
      </c>
      <c r="I698" s="418"/>
      <c r="J698" s="418"/>
      <c r="K698" s="418"/>
      <c r="L698" s="418"/>
      <c r="M698" s="418"/>
      <c r="N698" s="418"/>
      <c r="O698" s="418"/>
      <c r="P698" s="418"/>
      <c r="Q698" s="418"/>
      <c r="R698" s="418"/>
      <c r="S698" s="418"/>
      <c r="T698" s="418"/>
      <c r="U698" s="418"/>
      <c r="V698" s="418"/>
      <c r="W698" s="418"/>
      <c r="X698" s="418"/>
      <c r="Y698" s="418"/>
      <c r="Z698" s="418"/>
    </row>
    <row r="699" spans="1:26">
      <c r="A699" s="423" t="str">
        <f t="shared" si="42"/>
        <v>Ейч Ар Кепитъл АД</v>
      </c>
      <c r="B699" s="423" t="str">
        <f t="shared" si="43"/>
        <v>204654533</v>
      </c>
      <c r="C699" s="424" t="str">
        <f t="shared" si="44"/>
        <v>31.12.2025</v>
      </c>
      <c r="D699" s="418" t="s">
        <v>653</v>
      </c>
      <c r="E699" s="418">
        <v>8</v>
      </c>
      <c r="F699" s="418" t="s">
        <v>652</v>
      </c>
      <c r="G699" s="418"/>
      <c r="H699" s="425">
        <f>'Справка 6'!K41</f>
        <v>0</v>
      </c>
      <c r="I699" s="418"/>
      <c r="J699" s="418"/>
      <c r="K699" s="418"/>
      <c r="L699" s="418"/>
      <c r="M699" s="418"/>
      <c r="N699" s="418"/>
      <c r="O699" s="418"/>
      <c r="P699" s="418"/>
      <c r="Q699" s="418"/>
      <c r="R699" s="418"/>
      <c r="S699" s="418"/>
      <c r="T699" s="418"/>
      <c r="U699" s="418"/>
      <c r="V699" s="418"/>
      <c r="W699" s="418"/>
      <c r="X699" s="418"/>
      <c r="Y699" s="418"/>
      <c r="Z699" s="418"/>
    </row>
    <row r="700" spans="1:26">
      <c r="A700" s="423" t="str">
        <f t="shared" si="42"/>
        <v>Ейч Ар Кепитъл АД</v>
      </c>
      <c r="B700" s="423" t="str">
        <f t="shared" si="43"/>
        <v>204654533</v>
      </c>
      <c r="C700" s="424" t="str">
        <f t="shared" si="44"/>
        <v>31.12.2025</v>
      </c>
      <c r="D700" s="418" t="s">
        <v>655</v>
      </c>
      <c r="E700" s="418">
        <v>8</v>
      </c>
      <c r="F700" s="418" t="s">
        <v>654</v>
      </c>
      <c r="G700" s="418"/>
      <c r="H700" s="427">
        <f>'Справка 6'!K42</f>
        <v>3</v>
      </c>
      <c r="I700" s="418"/>
      <c r="J700" s="418"/>
      <c r="K700" s="418"/>
      <c r="L700" s="418"/>
      <c r="M700" s="418"/>
      <c r="N700" s="418"/>
      <c r="O700" s="418"/>
      <c r="P700" s="418"/>
      <c r="Q700" s="418"/>
      <c r="R700" s="418"/>
      <c r="S700" s="418"/>
      <c r="T700" s="418"/>
      <c r="U700" s="418"/>
      <c r="V700" s="418"/>
      <c r="W700" s="418"/>
      <c r="X700" s="418"/>
      <c r="Y700" s="418"/>
      <c r="Z700" s="418"/>
    </row>
    <row r="701" spans="1:26">
      <c r="A701" s="423" t="str">
        <f t="shared" si="42"/>
        <v>Ейч Ар Кепитъл АД</v>
      </c>
      <c r="B701" s="423" t="str">
        <f t="shared" si="43"/>
        <v>204654533</v>
      </c>
      <c r="C701" s="424" t="str">
        <f t="shared" si="44"/>
        <v>31.12.2025</v>
      </c>
      <c r="D701" s="418" t="s">
        <v>592</v>
      </c>
      <c r="E701" s="418">
        <v>9</v>
      </c>
      <c r="F701" s="418" t="s">
        <v>591</v>
      </c>
      <c r="G701" s="418"/>
      <c r="H701" s="425">
        <f>'Справка 6'!L11</f>
        <v>0</v>
      </c>
      <c r="I701" s="418"/>
      <c r="J701" s="418"/>
      <c r="K701" s="418"/>
      <c r="L701" s="418"/>
      <c r="M701" s="418"/>
      <c r="N701" s="418"/>
      <c r="O701" s="418"/>
      <c r="P701" s="418"/>
      <c r="Q701" s="418"/>
      <c r="R701" s="418"/>
      <c r="S701" s="418"/>
      <c r="T701" s="418"/>
      <c r="U701" s="418"/>
      <c r="V701" s="418"/>
      <c r="W701" s="418"/>
      <c r="X701" s="418"/>
      <c r="Y701" s="418"/>
      <c r="Z701" s="418"/>
    </row>
    <row r="702" spans="1:26">
      <c r="A702" s="423" t="str">
        <f t="shared" si="42"/>
        <v>Ейч Ар Кепитъл АД</v>
      </c>
      <c r="B702" s="423" t="str">
        <f t="shared" si="43"/>
        <v>204654533</v>
      </c>
      <c r="C702" s="424" t="str">
        <f t="shared" si="44"/>
        <v>31.12.2025</v>
      </c>
      <c r="D702" s="418" t="s">
        <v>595</v>
      </c>
      <c r="E702" s="418">
        <v>9</v>
      </c>
      <c r="F702" s="418" t="s">
        <v>594</v>
      </c>
      <c r="G702" s="418"/>
      <c r="H702" s="425">
        <f>'Справка 6'!L12</f>
        <v>0</v>
      </c>
      <c r="I702" s="418"/>
      <c r="J702" s="418"/>
      <c r="K702" s="418"/>
      <c r="L702" s="418"/>
      <c r="M702" s="418"/>
      <c r="N702" s="418"/>
      <c r="O702" s="418"/>
      <c r="P702" s="418"/>
      <c r="Q702" s="418"/>
      <c r="R702" s="418"/>
      <c r="S702" s="418"/>
      <c r="T702" s="418"/>
      <c r="U702" s="418"/>
      <c r="V702" s="418"/>
      <c r="W702" s="418"/>
      <c r="X702" s="418"/>
      <c r="Y702" s="418"/>
      <c r="Z702" s="418"/>
    </row>
    <row r="703" spans="1:26">
      <c r="A703" s="423" t="str">
        <f t="shared" si="42"/>
        <v>Ейч Ар Кепитъл АД</v>
      </c>
      <c r="B703" s="423" t="str">
        <f t="shared" si="43"/>
        <v>204654533</v>
      </c>
      <c r="C703" s="424" t="str">
        <f t="shared" si="44"/>
        <v>31.12.2025</v>
      </c>
      <c r="D703" s="418" t="s">
        <v>598</v>
      </c>
      <c r="E703" s="418">
        <v>9</v>
      </c>
      <c r="F703" s="418" t="s">
        <v>597</v>
      </c>
      <c r="G703" s="418"/>
      <c r="H703" s="425">
        <f>'Справка 6'!L13</f>
        <v>0</v>
      </c>
      <c r="I703" s="418"/>
      <c r="J703" s="418"/>
      <c r="K703" s="418"/>
      <c r="L703" s="418"/>
      <c r="M703" s="418"/>
      <c r="N703" s="418"/>
      <c r="O703" s="418"/>
      <c r="P703" s="418"/>
      <c r="Q703" s="418"/>
      <c r="R703" s="418"/>
      <c r="S703" s="418"/>
      <c r="T703" s="418"/>
      <c r="U703" s="418"/>
      <c r="V703" s="418"/>
      <c r="W703" s="418"/>
      <c r="X703" s="418"/>
      <c r="Y703" s="418"/>
      <c r="Z703" s="418"/>
    </row>
    <row r="704" spans="1:26">
      <c r="A704" s="423" t="str">
        <f t="shared" si="42"/>
        <v>Ейч Ар Кепитъл АД</v>
      </c>
      <c r="B704" s="423" t="str">
        <f t="shared" si="43"/>
        <v>204654533</v>
      </c>
      <c r="C704" s="424" t="str">
        <f t="shared" si="44"/>
        <v>31.12.2025</v>
      </c>
      <c r="D704" s="418" t="s">
        <v>601</v>
      </c>
      <c r="E704" s="418">
        <v>9</v>
      </c>
      <c r="F704" s="418" t="s">
        <v>600</v>
      </c>
      <c r="G704" s="418"/>
      <c r="H704" s="425">
        <f>'Справка 6'!L14</f>
        <v>0</v>
      </c>
      <c r="I704" s="418"/>
      <c r="J704" s="418"/>
      <c r="K704" s="418"/>
      <c r="L704" s="418"/>
      <c r="M704" s="418"/>
      <c r="N704" s="418"/>
      <c r="O704" s="418"/>
      <c r="P704" s="418"/>
      <c r="Q704" s="418"/>
      <c r="R704" s="418"/>
      <c r="S704" s="418"/>
      <c r="T704" s="418"/>
      <c r="U704" s="418"/>
      <c r="V704" s="418"/>
      <c r="W704" s="418"/>
      <c r="X704" s="418"/>
      <c r="Y704" s="418"/>
      <c r="Z704" s="418"/>
    </row>
    <row r="705" spans="1:26">
      <c r="A705" s="423" t="str">
        <f t="shared" si="42"/>
        <v>Ейч Ар Кепитъл АД</v>
      </c>
      <c r="B705" s="423" t="str">
        <f t="shared" si="43"/>
        <v>204654533</v>
      </c>
      <c r="C705" s="424" t="str">
        <f t="shared" si="44"/>
        <v>31.12.2025</v>
      </c>
      <c r="D705" s="418" t="s">
        <v>604</v>
      </c>
      <c r="E705" s="418">
        <v>9</v>
      </c>
      <c r="F705" s="418" t="s">
        <v>603</v>
      </c>
      <c r="G705" s="418"/>
      <c r="H705" s="425">
        <f>'Справка 6'!L15</f>
        <v>0</v>
      </c>
      <c r="I705" s="418"/>
      <c r="J705" s="418"/>
      <c r="K705" s="418"/>
      <c r="L705" s="418"/>
      <c r="M705" s="418"/>
      <c r="N705" s="418"/>
      <c r="O705" s="418"/>
      <c r="P705" s="418"/>
      <c r="Q705" s="418"/>
      <c r="R705" s="418"/>
      <c r="S705" s="418"/>
      <c r="T705" s="418"/>
      <c r="U705" s="418"/>
      <c r="V705" s="418"/>
      <c r="W705" s="418"/>
      <c r="X705" s="418"/>
      <c r="Y705" s="418"/>
      <c r="Z705" s="418"/>
    </row>
    <row r="706" spans="1:26">
      <c r="A706" s="423" t="str">
        <f t="shared" si="42"/>
        <v>Ейч Ар Кепитъл АД</v>
      </c>
      <c r="B706" s="423" t="str">
        <f t="shared" si="43"/>
        <v>204654533</v>
      </c>
      <c r="C706" s="424" t="str">
        <f t="shared" si="44"/>
        <v>31.12.2025</v>
      </c>
      <c r="D706" s="418" t="s">
        <v>607</v>
      </c>
      <c r="E706" s="418">
        <v>9</v>
      </c>
      <c r="F706" s="418" t="s">
        <v>606</v>
      </c>
      <c r="G706" s="418"/>
      <c r="H706" s="425">
        <f>'Справка 6'!L16</f>
        <v>0</v>
      </c>
      <c r="I706" s="418"/>
      <c r="J706" s="418"/>
      <c r="K706" s="418"/>
      <c r="L706" s="418"/>
      <c r="M706" s="418"/>
      <c r="N706" s="418"/>
      <c r="O706" s="418"/>
      <c r="P706" s="418"/>
      <c r="Q706" s="418"/>
      <c r="R706" s="418"/>
      <c r="S706" s="418"/>
      <c r="T706" s="418"/>
      <c r="U706" s="418"/>
      <c r="V706" s="418"/>
      <c r="W706" s="418"/>
      <c r="X706" s="418"/>
      <c r="Y706" s="418"/>
      <c r="Z706" s="418"/>
    </row>
    <row r="707" spans="1:26">
      <c r="A707" s="423" t="str">
        <f t="shared" si="42"/>
        <v>Ейч Ар Кепитъл АД</v>
      </c>
      <c r="B707" s="423" t="str">
        <f t="shared" si="43"/>
        <v>204654533</v>
      </c>
      <c r="C707" s="424" t="str">
        <f t="shared" si="44"/>
        <v>31.12.2025</v>
      </c>
      <c r="D707" s="418" t="s">
        <v>610</v>
      </c>
      <c r="E707" s="418">
        <v>9</v>
      </c>
      <c r="F707" s="418" t="s">
        <v>609</v>
      </c>
      <c r="G707" s="418"/>
      <c r="H707" s="425">
        <f>'Справка 6'!L17</f>
        <v>0</v>
      </c>
      <c r="I707" s="418"/>
      <c r="J707" s="418"/>
      <c r="K707" s="418"/>
      <c r="L707" s="418"/>
      <c r="M707" s="418"/>
      <c r="N707" s="418"/>
      <c r="O707" s="418"/>
      <c r="P707" s="418"/>
      <c r="Q707" s="418"/>
      <c r="R707" s="418"/>
      <c r="S707" s="418"/>
      <c r="T707" s="418"/>
      <c r="U707" s="418"/>
      <c r="V707" s="418"/>
      <c r="W707" s="418"/>
      <c r="X707" s="418"/>
      <c r="Y707" s="418"/>
      <c r="Z707" s="418"/>
    </row>
    <row r="708" spans="1:26">
      <c r="A708" s="423" t="str">
        <f t="shared" si="42"/>
        <v>Ейч Ар Кепитъл АД</v>
      </c>
      <c r="B708" s="423" t="str">
        <f t="shared" si="43"/>
        <v>204654533</v>
      </c>
      <c r="C708" s="424" t="str">
        <f t="shared" si="44"/>
        <v>31.12.2025</v>
      </c>
      <c r="D708" s="418" t="s">
        <v>613</v>
      </c>
      <c r="E708" s="418">
        <v>9</v>
      </c>
      <c r="F708" s="418" t="s">
        <v>612</v>
      </c>
      <c r="G708" s="418"/>
      <c r="H708" s="425">
        <f>'Справка 6'!L18</f>
        <v>0</v>
      </c>
      <c r="I708" s="418"/>
      <c r="J708" s="418"/>
      <c r="K708" s="418"/>
      <c r="L708" s="418"/>
      <c r="M708" s="418"/>
      <c r="N708" s="418"/>
      <c r="O708" s="418"/>
      <c r="P708" s="418"/>
      <c r="Q708" s="418"/>
      <c r="R708" s="418"/>
      <c r="S708" s="418"/>
      <c r="T708" s="418"/>
      <c r="U708" s="418"/>
      <c r="V708" s="418"/>
      <c r="W708" s="418"/>
      <c r="X708" s="418"/>
      <c r="Y708" s="418"/>
      <c r="Z708" s="418"/>
    </row>
    <row r="709" spans="1:26">
      <c r="A709" s="423" t="str">
        <f t="shared" si="42"/>
        <v>Ейч Ар Кепитъл АД</v>
      </c>
      <c r="B709" s="423" t="str">
        <f t="shared" si="43"/>
        <v>204654533</v>
      </c>
      <c r="C709" s="424" t="str">
        <f t="shared" si="44"/>
        <v>31.12.2025</v>
      </c>
      <c r="D709" s="418" t="s">
        <v>614</v>
      </c>
      <c r="E709" s="418">
        <v>9</v>
      </c>
      <c r="F709" s="418" t="s">
        <v>589</v>
      </c>
      <c r="G709" s="418"/>
      <c r="H709" s="425">
        <f>'Справка 6'!L19</f>
        <v>0</v>
      </c>
      <c r="I709" s="418"/>
      <c r="J709" s="418"/>
      <c r="K709" s="418"/>
      <c r="L709" s="418"/>
      <c r="M709" s="418"/>
      <c r="N709" s="418"/>
      <c r="O709" s="418"/>
      <c r="P709" s="418"/>
      <c r="Q709" s="418"/>
      <c r="R709" s="418"/>
      <c r="S709" s="418"/>
      <c r="T709" s="418"/>
      <c r="U709" s="418"/>
      <c r="V709" s="418"/>
      <c r="W709" s="418"/>
      <c r="X709" s="418"/>
      <c r="Y709" s="418"/>
      <c r="Z709" s="418"/>
    </row>
    <row r="710" spans="1:26">
      <c r="A710" s="423" t="str">
        <f t="shared" si="42"/>
        <v>Ейч Ар Кепитъл АД</v>
      </c>
      <c r="B710" s="423" t="str">
        <f t="shared" si="43"/>
        <v>204654533</v>
      </c>
      <c r="C710" s="424" t="str">
        <f t="shared" si="44"/>
        <v>31.12.2025</v>
      </c>
      <c r="D710" s="418" t="s">
        <v>617</v>
      </c>
      <c r="E710" s="418">
        <v>9</v>
      </c>
      <c r="F710" s="418" t="s">
        <v>616</v>
      </c>
      <c r="G710" s="418"/>
      <c r="H710" s="425">
        <f>'Справка 6'!L20</f>
        <v>0</v>
      </c>
      <c r="I710" s="418"/>
      <c r="J710" s="418"/>
      <c r="K710" s="418"/>
      <c r="L710" s="418"/>
      <c r="M710" s="418"/>
      <c r="N710" s="418"/>
      <c r="O710" s="418"/>
      <c r="P710" s="418"/>
      <c r="Q710" s="418"/>
      <c r="R710" s="418"/>
      <c r="S710" s="418"/>
      <c r="T710" s="418"/>
      <c r="U710" s="418"/>
      <c r="V710" s="418"/>
      <c r="W710" s="418"/>
      <c r="X710" s="418"/>
      <c r="Y710" s="418"/>
      <c r="Z710" s="418"/>
    </row>
    <row r="711" spans="1:26">
      <c r="A711" s="423" t="str">
        <f t="shared" si="42"/>
        <v>Ейч Ар Кепитъл АД</v>
      </c>
      <c r="B711" s="423" t="str">
        <f t="shared" si="43"/>
        <v>204654533</v>
      </c>
      <c r="C711" s="424" t="str">
        <f t="shared" si="44"/>
        <v>31.12.2025</v>
      </c>
      <c r="D711" s="418" t="s">
        <v>620</v>
      </c>
      <c r="E711" s="418">
        <v>9</v>
      </c>
      <c r="F711" s="418" t="s">
        <v>619</v>
      </c>
      <c r="G711" s="418"/>
      <c r="H711" s="425">
        <f>'Справка 6'!L21</f>
        <v>0</v>
      </c>
      <c r="I711" s="418"/>
      <c r="J711" s="418"/>
      <c r="K711" s="418"/>
      <c r="L711" s="418"/>
      <c r="M711" s="418"/>
      <c r="N711" s="418"/>
      <c r="O711" s="418"/>
      <c r="P711" s="418"/>
      <c r="Q711" s="418"/>
      <c r="R711" s="418"/>
      <c r="S711" s="418"/>
      <c r="T711" s="418"/>
      <c r="U711" s="418"/>
      <c r="V711" s="418"/>
      <c r="W711" s="418"/>
      <c r="X711" s="418"/>
      <c r="Y711" s="418"/>
      <c r="Z711" s="418"/>
    </row>
    <row r="712" spans="1:26">
      <c r="A712" s="423" t="str">
        <f t="shared" si="42"/>
        <v>Ейч Ар Кепитъл АД</v>
      </c>
      <c r="B712" s="423" t="str">
        <f t="shared" si="43"/>
        <v>204654533</v>
      </c>
      <c r="C712" s="424" t="str">
        <f t="shared" si="44"/>
        <v>31.12.2025</v>
      </c>
      <c r="D712" s="418" t="s">
        <v>624</v>
      </c>
      <c r="E712" s="418">
        <v>9</v>
      </c>
      <c r="F712" s="418" t="s">
        <v>623</v>
      </c>
      <c r="G712" s="418"/>
      <c r="H712" s="425">
        <f>'Справка 6'!L23</f>
        <v>0</v>
      </c>
      <c r="I712" s="418"/>
      <c r="J712" s="418"/>
      <c r="K712" s="418"/>
      <c r="L712" s="418"/>
      <c r="M712" s="418"/>
      <c r="N712" s="418"/>
      <c r="O712" s="418"/>
      <c r="P712" s="418"/>
      <c r="Q712" s="418"/>
      <c r="R712" s="418"/>
      <c r="S712" s="418"/>
      <c r="T712" s="418"/>
      <c r="U712" s="418"/>
      <c r="V712" s="418"/>
      <c r="W712" s="418"/>
      <c r="X712" s="418"/>
      <c r="Y712" s="418"/>
      <c r="Z712" s="418"/>
    </row>
    <row r="713" spans="1:26">
      <c r="A713" s="423" t="str">
        <f t="shared" si="42"/>
        <v>Ейч Ар Кепитъл АД</v>
      </c>
      <c r="B713" s="423" t="str">
        <f t="shared" si="43"/>
        <v>204654533</v>
      </c>
      <c r="C713" s="424" t="str">
        <f t="shared" si="44"/>
        <v>31.12.2025</v>
      </c>
      <c r="D713" s="418" t="s">
        <v>626</v>
      </c>
      <c r="E713" s="418">
        <v>9</v>
      </c>
      <c r="F713" s="418" t="s">
        <v>625</v>
      </c>
      <c r="G713" s="418"/>
      <c r="H713" s="425">
        <f>'Справка 6'!L24</f>
        <v>0</v>
      </c>
      <c r="I713" s="418"/>
      <c r="J713" s="418"/>
      <c r="K713" s="418"/>
      <c r="L713" s="418"/>
      <c r="M713" s="418"/>
      <c r="N713" s="418"/>
      <c r="O713" s="418"/>
      <c r="P713" s="418"/>
      <c r="Q713" s="418"/>
      <c r="R713" s="418"/>
      <c r="S713" s="418"/>
      <c r="T713" s="418"/>
      <c r="U713" s="418"/>
      <c r="V713" s="418"/>
      <c r="W713" s="418"/>
      <c r="X713" s="418"/>
      <c r="Y713" s="418"/>
      <c r="Z713" s="418"/>
    </row>
    <row r="714" spans="1:26">
      <c r="A714" s="423" t="str">
        <f t="shared" si="42"/>
        <v>Ейч Ар Кепитъл АД</v>
      </c>
      <c r="B714" s="423" t="str">
        <f t="shared" si="43"/>
        <v>204654533</v>
      </c>
      <c r="C714" s="424" t="str">
        <f t="shared" si="44"/>
        <v>31.12.2025</v>
      </c>
      <c r="D714" s="418" t="s">
        <v>628</v>
      </c>
      <c r="E714" s="418">
        <v>9</v>
      </c>
      <c r="F714" s="418" t="s">
        <v>627</v>
      </c>
      <c r="G714" s="418"/>
      <c r="H714" s="425">
        <f>'Справка 6'!L25</f>
        <v>0</v>
      </c>
      <c r="I714" s="418"/>
      <c r="J714" s="418"/>
      <c r="K714" s="418"/>
      <c r="L714" s="418"/>
      <c r="M714" s="418"/>
      <c r="N714" s="418"/>
      <c r="O714" s="418"/>
      <c r="P714" s="418"/>
      <c r="Q714" s="418"/>
      <c r="R714" s="418"/>
      <c r="S714" s="418"/>
      <c r="T714" s="418"/>
      <c r="U714" s="418"/>
      <c r="V714" s="418"/>
      <c r="W714" s="418"/>
      <c r="X714" s="418"/>
      <c r="Y714" s="418"/>
      <c r="Z714" s="418"/>
    </row>
    <row r="715" spans="1:26">
      <c r="A715" s="423" t="str">
        <f t="shared" si="42"/>
        <v>Ейч Ар Кепитъл АД</v>
      </c>
      <c r="B715" s="423" t="str">
        <f t="shared" si="43"/>
        <v>204654533</v>
      </c>
      <c r="C715" s="424" t="str">
        <f t="shared" si="44"/>
        <v>31.12.2025</v>
      </c>
      <c r="D715" s="418" t="s">
        <v>629</v>
      </c>
      <c r="E715" s="418">
        <v>9</v>
      </c>
      <c r="F715" s="418" t="s">
        <v>612</v>
      </c>
      <c r="G715" s="418"/>
      <c r="H715" s="425">
        <f>'Справка 6'!L26</f>
        <v>0</v>
      </c>
      <c r="I715" s="418"/>
      <c r="J715" s="418"/>
      <c r="K715" s="418"/>
      <c r="L715" s="418"/>
      <c r="M715" s="418"/>
      <c r="N715" s="418"/>
      <c r="O715" s="418"/>
      <c r="P715" s="418"/>
      <c r="Q715" s="418"/>
      <c r="R715" s="418"/>
      <c r="S715" s="418"/>
      <c r="T715" s="418"/>
      <c r="U715" s="418"/>
      <c r="V715" s="418"/>
      <c r="W715" s="418"/>
      <c r="X715" s="418"/>
      <c r="Y715" s="418"/>
      <c r="Z715" s="418"/>
    </row>
    <row r="716" spans="1:26">
      <c r="A716" s="423" t="str">
        <f t="shared" si="42"/>
        <v>Ейч Ар Кепитъл АД</v>
      </c>
      <c r="B716" s="423" t="str">
        <f t="shared" si="43"/>
        <v>204654533</v>
      </c>
      <c r="C716" s="424" t="str">
        <f t="shared" si="44"/>
        <v>31.12.2025</v>
      </c>
      <c r="D716" s="418" t="s">
        <v>630</v>
      </c>
      <c r="E716" s="418">
        <v>9</v>
      </c>
      <c r="F716" s="418" t="s">
        <v>962</v>
      </c>
      <c r="G716" s="418"/>
      <c r="H716" s="425">
        <f>'Справка 6'!L27</f>
        <v>0</v>
      </c>
      <c r="I716" s="418"/>
      <c r="J716" s="418"/>
      <c r="K716" s="418"/>
      <c r="L716" s="418"/>
      <c r="M716" s="418"/>
      <c r="N716" s="418"/>
      <c r="O716" s="418"/>
      <c r="P716" s="418"/>
      <c r="Q716" s="418"/>
      <c r="R716" s="418"/>
      <c r="S716" s="418"/>
      <c r="T716" s="418"/>
      <c r="U716" s="418"/>
      <c r="V716" s="418"/>
      <c r="W716" s="418"/>
      <c r="X716" s="418"/>
      <c r="Y716" s="418"/>
      <c r="Z716" s="418"/>
    </row>
    <row r="717" spans="1:26">
      <c r="A717" s="423" t="str">
        <f t="shared" ref="A717:A780" si="45">pdeName</f>
        <v>Ейч Ар Кепитъл АД</v>
      </c>
      <c r="B717" s="423" t="str">
        <f t="shared" ref="B717:B780" si="46">pdeBulstat</f>
        <v>204654533</v>
      </c>
      <c r="C717" s="424" t="str">
        <f t="shared" ref="C717:C780" si="47">endDate</f>
        <v>31.12.2025</v>
      </c>
      <c r="D717" s="418" t="s">
        <v>634</v>
      </c>
      <c r="E717" s="418">
        <v>9</v>
      </c>
      <c r="F717" s="418" t="s">
        <v>633</v>
      </c>
      <c r="G717" s="418"/>
      <c r="H717" s="425">
        <f>'Справка 6'!L29</f>
        <v>0</v>
      </c>
      <c r="I717" s="418"/>
      <c r="J717" s="418"/>
      <c r="K717" s="418"/>
      <c r="L717" s="418"/>
      <c r="M717" s="418"/>
      <c r="N717" s="418"/>
      <c r="O717" s="418"/>
      <c r="P717" s="418"/>
      <c r="Q717" s="418"/>
      <c r="R717" s="418"/>
      <c r="S717" s="418"/>
      <c r="T717" s="418"/>
      <c r="U717" s="418"/>
      <c r="V717" s="418"/>
      <c r="W717" s="418"/>
      <c r="X717" s="418"/>
      <c r="Y717" s="418"/>
      <c r="Z717" s="418"/>
    </row>
    <row r="718" spans="1:26">
      <c r="A718" s="423" t="str">
        <f t="shared" si="45"/>
        <v>Ейч Ар Кепитъл АД</v>
      </c>
      <c r="B718" s="423" t="str">
        <f t="shared" si="46"/>
        <v>204654533</v>
      </c>
      <c r="C718" s="424" t="str">
        <f t="shared" si="47"/>
        <v>31.12.2025</v>
      </c>
      <c r="D718" s="418" t="s">
        <v>635</v>
      </c>
      <c r="E718" s="418">
        <v>9</v>
      </c>
      <c r="F718" s="418" t="s">
        <v>126</v>
      </c>
      <c r="G718" s="418"/>
      <c r="H718" s="425">
        <f>'Справка 6'!L30</f>
        <v>0</v>
      </c>
      <c r="I718" s="418"/>
      <c r="J718" s="418"/>
      <c r="K718" s="418"/>
      <c r="L718" s="418"/>
      <c r="M718" s="418"/>
      <c r="N718" s="418"/>
      <c r="O718" s="418"/>
      <c r="P718" s="418"/>
      <c r="Q718" s="418"/>
      <c r="R718" s="418"/>
      <c r="S718" s="418"/>
      <c r="T718" s="418"/>
      <c r="U718" s="418"/>
      <c r="V718" s="418"/>
      <c r="W718" s="418"/>
      <c r="X718" s="418"/>
      <c r="Y718" s="418"/>
      <c r="Z718" s="418"/>
    </row>
    <row r="719" spans="1:26">
      <c r="A719" s="423" t="str">
        <f t="shared" si="45"/>
        <v>Ейч Ар Кепитъл АД</v>
      </c>
      <c r="B719" s="423" t="str">
        <f t="shared" si="46"/>
        <v>204654533</v>
      </c>
      <c r="C719" s="424" t="str">
        <f t="shared" si="47"/>
        <v>31.12.2025</v>
      </c>
      <c r="D719" s="418" t="s">
        <v>636</v>
      </c>
      <c r="E719" s="418">
        <v>9</v>
      </c>
      <c r="F719" s="418" t="s">
        <v>128</v>
      </c>
      <c r="G719" s="418"/>
      <c r="H719" s="425">
        <f>'Справка 6'!L31</f>
        <v>0</v>
      </c>
      <c r="I719" s="418"/>
      <c r="J719" s="418"/>
      <c r="K719" s="418"/>
      <c r="L719" s="418"/>
      <c r="M719" s="418"/>
      <c r="N719" s="418"/>
      <c r="O719" s="418"/>
      <c r="P719" s="418"/>
      <c r="Q719" s="418"/>
      <c r="R719" s="418"/>
      <c r="S719" s="418"/>
      <c r="T719" s="418"/>
      <c r="U719" s="418"/>
      <c r="V719" s="418"/>
      <c r="W719" s="418"/>
      <c r="X719" s="418"/>
      <c r="Y719" s="418"/>
      <c r="Z719" s="418"/>
    </row>
    <row r="720" spans="1:26">
      <c r="A720" s="423" t="str">
        <f t="shared" si="45"/>
        <v>Ейч Ар Кепитъл АД</v>
      </c>
      <c r="B720" s="423" t="str">
        <f t="shared" si="46"/>
        <v>204654533</v>
      </c>
      <c r="C720" s="424" t="str">
        <f t="shared" si="47"/>
        <v>31.12.2025</v>
      </c>
      <c r="D720" s="418" t="s">
        <v>637</v>
      </c>
      <c r="E720" s="418">
        <v>9</v>
      </c>
      <c r="F720" s="418" t="s">
        <v>132</v>
      </c>
      <c r="G720" s="418"/>
      <c r="H720" s="425">
        <f>'Справка 6'!L32</f>
        <v>0</v>
      </c>
      <c r="I720" s="418"/>
      <c r="J720" s="418"/>
      <c r="K720" s="418"/>
      <c r="L720" s="418"/>
      <c r="M720" s="418"/>
      <c r="N720" s="418"/>
      <c r="O720" s="418"/>
      <c r="P720" s="418"/>
      <c r="Q720" s="418"/>
      <c r="R720" s="418"/>
      <c r="S720" s="418"/>
      <c r="T720" s="418"/>
      <c r="U720" s="418"/>
      <c r="V720" s="418"/>
      <c r="W720" s="418"/>
      <c r="X720" s="418"/>
      <c r="Y720" s="418"/>
      <c r="Z720" s="418"/>
    </row>
    <row r="721" spans="1:26">
      <c r="A721" s="423" t="str">
        <f t="shared" si="45"/>
        <v>Ейч Ар Кепитъл АД</v>
      </c>
      <c r="B721" s="423" t="str">
        <f t="shared" si="46"/>
        <v>204654533</v>
      </c>
      <c r="C721" s="424" t="str">
        <f t="shared" si="47"/>
        <v>31.12.2025</v>
      </c>
      <c r="D721" s="418" t="s">
        <v>638</v>
      </c>
      <c r="E721" s="418">
        <v>9</v>
      </c>
      <c r="F721" s="418" t="s">
        <v>134</v>
      </c>
      <c r="G721" s="418"/>
      <c r="H721" s="425">
        <f>'Справка 6'!L33</f>
        <v>0</v>
      </c>
      <c r="I721" s="418"/>
      <c r="J721" s="418"/>
      <c r="K721" s="418"/>
      <c r="L721" s="418"/>
      <c r="M721" s="418"/>
      <c r="N721" s="418"/>
      <c r="O721" s="418"/>
      <c r="P721" s="418"/>
      <c r="Q721" s="418"/>
      <c r="R721" s="418"/>
      <c r="S721" s="418"/>
      <c r="T721" s="418"/>
      <c r="U721" s="418"/>
      <c r="V721" s="418"/>
      <c r="W721" s="418"/>
      <c r="X721" s="418"/>
      <c r="Y721" s="418"/>
      <c r="Z721" s="418"/>
    </row>
    <row r="722" spans="1:26">
      <c r="A722" s="423" t="str">
        <f t="shared" si="45"/>
        <v>Ейч Ар Кепитъл АД</v>
      </c>
      <c r="B722" s="423" t="str">
        <f t="shared" si="46"/>
        <v>204654533</v>
      </c>
      <c r="C722" s="424" t="str">
        <f t="shared" si="47"/>
        <v>31.12.2025</v>
      </c>
      <c r="D722" s="418" t="s">
        <v>640</v>
      </c>
      <c r="E722" s="418">
        <v>9</v>
      </c>
      <c r="F722" s="418" t="s">
        <v>639</v>
      </c>
      <c r="G722" s="418"/>
      <c r="H722" s="425">
        <f>'Справка 6'!L34</f>
        <v>0</v>
      </c>
      <c r="I722" s="418"/>
      <c r="J722" s="418"/>
      <c r="K722" s="418"/>
      <c r="L722" s="418"/>
      <c r="M722" s="418"/>
      <c r="N722" s="418"/>
      <c r="O722" s="418"/>
      <c r="P722" s="418"/>
      <c r="Q722" s="418"/>
      <c r="R722" s="418"/>
      <c r="S722" s="418"/>
      <c r="T722" s="418"/>
      <c r="U722" s="418"/>
      <c r="V722" s="418"/>
      <c r="W722" s="418"/>
      <c r="X722" s="418"/>
      <c r="Y722" s="418"/>
      <c r="Z722" s="418"/>
    </row>
    <row r="723" spans="1:26">
      <c r="A723" s="423" t="str">
        <f t="shared" si="45"/>
        <v>Ейч Ар Кепитъл АД</v>
      </c>
      <c r="B723" s="423" t="str">
        <f t="shared" si="46"/>
        <v>204654533</v>
      </c>
      <c r="C723" s="424" t="str">
        <f t="shared" si="47"/>
        <v>31.12.2025</v>
      </c>
      <c r="D723" s="418" t="s">
        <v>641</v>
      </c>
      <c r="E723" s="418">
        <v>9</v>
      </c>
      <c r="F723" s="418" t="s">
        <v>140</v>
      </c>
      <c r="G723" s="418"/>
      <c r="H723" s="425">
        <f>'Справка 6'!L35</f>
        <v>0</v>
      </c>
      <c r="I723" s="418"/>
      <c r="J723" s="418"/>
      <c r="K723" s="418"/>
      <c r="L723" s="418"/>
      <c r="M723" s="418"/>
      <c r="N723" s="418"/>
      <c r="O723" s="418"/>
      <c r="P723" s="418"/>
      <c r="Q723" s="418"/>
      <c r="R723" s="418"/>
      <c r="S723" s="418"/>
      <c r="T723" s="418"/>
      <c r="U723" s="418"/>
      <c r="V723" s="418"/>
      <c r="W723" s="418"/>
      <c r="X723" s="418"/>
      <c r="Y723" s="418"/>
      <c r="Z723" s="418"/>
    </row>
    <row r="724" spans="1:26">
      <c r="A724" s="423" t="str">
        <f t="shared" si="45"/>
        <v>Ейч Ар Кепитъл АД</v>
      </c>
      <c r="B724" s="423" t="str">
        <f t="shared" si="46"/>
        <v>204654533</v>
      </c>
      <c r="C724" s="424" t="str">
        <f t="shared" si="47"/>
        <v>31.12.2025</v>
      </c>
      <c r="D724" s="418" t="s">
        <v>643</v>
      </c>
      <c r="E724" s="418">
        <v>9</v>
      </c>
      <c r="F724" s="418" t="s">
        <v>642</v>
      </c>
      <c r="G724" s="418"/>
      <c r="H724" s="425">
        <f>'Справка 6'!L36</f>
        <v>0</v>
      </c>
      <c r="I724" s="418"/>
      <c r="J724" s="418"/>
      <c r="K724" s="418"/>
      <c r="L724" s="418"/>
      <c r="M724" s="418"/>
      <c r="N724" s="418"/>
      <c r="O724" s="418"/>
      <c r="P724" s="418"/>
      <c r="Q724" s="418"/>
      <c r="R724" s="418"/>
      <c r="S724" s="418"/>
      <c r="T724" s="418"/>
      <c r="U724" s="418"/>
      <c r="V724" s="418"/>
      <c r="W724" s="418"/>
      <c r="X724" s="418"/>
      <c r="Y724" s="418"/>
      <c r="Z724" s="418"/>
    </row>
    <row r="725" spans="1:26">
      <c r="A725" s="423" t="str">
        <f t="shared" si="45"/>
        <v>Ейч Ар Кепитъл АД</v>
      </c>
      <c r="B725" s="423" t="str">
        <f t="shared" si="46"/>
        <v>204654533</v>
      </c>
      <c r="C725" s="424" t="str">
        <f t="shared" si="47"/>
        <v>31.12.2025</v>
      </c>
      <c r="D725" s="418" t="s">
        <v>645</v>
      </c>
      <c r="E725" s="418">
        <v>9</v>
      </c>
      <c r="F725" s="418" t="s">
        <v>644</v>
      </c>
      <c r="G725" s="418"/>
      <c r="H725" s="425">
        <f>'Справка 6'!L37</f>
        <v>0</v>
      </c>
      <c r="I725" s="418"/>
      <c r="J725" s="418"/>
      <c r="K725" s="418"/>
      <c r="L725" s="418"/>
      <c r="M725" s="418"/>
      <c r="N725" s="418"/>
      <c r="O725" s="418"/>
      <c r="P725" s="418"/>
      <c r="Q725" s="418"/>
      <c r="R725" s="418"/>
      <c r="S725" s="418"/>
      <c r="T725" s="418"/>
      <c r="U725" s="418"/>
      <c r="V725" s="418"/>
      <c r="W725" s="418"/>
      <c r="X725" s="418"/>
      <c r="Y725" s="418"/>
      <c r="Z725" s="418"/>
    </row>
    <row r="726" spans="1:26">
      <c r="A726" s="423" t="str">
        <f t="shared" si="45"/>
        <v>Ейч Ар Кепитъл АД</v>
      </c>
      <c r="B726" s="423" t="str">
        <f t="shared" si="46"/>
        <v>204654533</v>
      </c>
      <c r="C726" s="424" t="str">
        <f t="shared" si="47"/>
        <v>31.12.2025</v>
      </c>
      <c r="D726" s="418" t="s">
        <v>647</v>
      </c>
      <c r="E726" s="418">
        <v>9</v>
      </c>
      <c r="F726" s="418" t="s">
        <v>646</v>
      </c>
      <c r="G726" s="418"/>
      <c r="H726" s="425">
        <f>'Справка 6'!L38</f>
        <v>0</v>
      </c>
      <c r="I726" s="418"/>
      <c r="J726" s="418"/>
      <c r="K726" s="418"/>
      <c r="L726" s="418"/>
      <c r="M726" s="418"/>
      <c r="N726" s="418"/>
      <c r="O726" s="418"/>
      <c r="P726" s="418"/>
      <c r="Q726" s="418"/>
      <c r="R726" s="418"/>
      <c r="S726" s="418"/>
      <c r="T726" s="418"/>
      <c r="U726" s="418"/>
      <c r="V726" s="418"/>
      <c r="W726" s="418"/>
      <c r="X726" s="418"/>
      <c r="Y726" s="418"/>
      <c r="Z726" s="418"/>
    </row>
    <row r="727" spans="1:26">
      <c r="A727" s="423" t="str">
        <f t="shared" si="45"/>
        <v>Ейч Ар Кепитъл АД</v>
      </c>
      <c r="B727" s="423" t="str">
        <f t="shared" si="46"/>
        <v>204654533</v>
      </c>
      <c r="C727" s="424" t="str">
        <f t="shared" si="47"/>
        <v>31.12.2025</v>
      </c>
      <c r="D727" s="418" t="s">
        <v>648</v>
      </c>
      <c r="E727" s="418">
        <v>9</v>
      </c>
      <c r="F727" s="418" t="s">
        <v>612</v>
      </c>
      <c r="G727" s="418"/>
      <c r="H727" s="425">
        <f>'Справка 6'!L39</f>
        <v>0</v>
      </c>
      <c r="I727" s="418"/>
      <c r="J727" s="418"/>
      <c r="K727" s="418"/>
      <c r="L727" s="418"/>
      <c r="M727" s="418"/>
      <c r="N727" s="418"/>
      <c r="O727" s="418"/>
      <c r="P727" s="418"/>
      <c r="Q727" s="418"/>
      <c r="R727" s="418"/>
      <c r="S727" s="418"/>
      <c r="T727" s="418"/>
      <c r="U727" s="418"/>
      <c r="V727" s="418"/>
      <c r="W727" s="418"/>
      <c r="X727" s="418"/>
      <c r="Y727" s="418"/>
      <c r="Z727" s="418"/>
    </row>
    <row r="728" spans="1:26">
      <c r="A728" s="423" t="str">
        <f t="shared" si="45"/>
        <v>Ейч Ар Кепитъл АД</v>
      </c>
      <c r="B728" s="423" t="str">
        <f t="shared" si="46"/>
        <v>204654533</v>
      </c>
      <c r="C728" s="424" t="str">
        <f t="shared" si="47"/>
        <v>31.12.2025</v>
      </c>
      <c r="D728" s="418" t="s">
        <v>650</v>
      </c>
      <c r="E728" s="418">
        <v>9</v>
      </c>
      <c r="F728" s="418" t="s">
        <v>632</v>
      </c>
      <c r="G728" s="418"/>
      <c r="H728" s="425">
        <f>'Справка 6'!L40</f>
        <v>0</v>
      </c>
      <c r="I728" s="418"/>
      <c r="J728" s="418"/>
      <c r="K728" s="418"/>
      <c r="L728" s="418"/>
      <c r="M728" s="418"/>
      <c r="N728" s="418"/>
      <c r="O728" s="418"/>
      <c r="P728" s="418"/>
      <c r="Q728" s="418"/>
      <c r="R728" s="418"/>
      <c r="S728" s="418"/>
      <c r="T728" s="418"/>
      <c r="U728" s="418"/>
      <c r="V728" s="418"/>
      <c r="W728" s="418"/>
      <c r="X728" s="418"/>
      <c r="Y728" s="418"/>
      <c r="Z728" s="418"/>
    </row>
    <row r="729" spans="1:26">
      <c r="A729" s="423" t="str">
        <f t="shared" si="45"/>
        <v>Ейч Ар Кепитъл АД</v>
      </c>
      <c r="B729" s="423" t="str">
        <f t="shared" si="46"/>
        <v>204654533</v>
      </c>
      <c r="C729" s="424" t="str">
        <f t="shared" si="47"/>
        <v>31.12.2025</v>
      </c>
      <c r="D729" s="418" t="s">
        <v>653</v>
      </c>
      <c r="E729" s="418">
        <v>9</v>
      </c>
      <c r="F729" s="418" t="s">
        <v>652</v>
      </c>
      <c r="G729" s="418"/>
      <c r="H729" s="425">
        <f>'Справка 6'!L41</f>
        <v>0</v>
      </c>
      <c r="I729" s="418"/>
      <c r="J729" s="418"/>
      <c r="K729" s="418"/>
      <c r="L729" s="418"/>
      <c r="M729" s="418"/>
      <c r="N729" s="418"/>
      <c r="O729" s="418"/>
      <c r="P729" s="418"/>
      <c r="Q729" s="418"/>
      <c r="R729" s="418"/>
      <c r="S729" s="418"/>
      <c r="T729" s="418"/>
      <c r="U729" s="418"/>
      <c r="V729" s="418"/>
      <c r="W729" s="418"/>
      <c r="X729" s="418"/>
      <c r="Y729" s="418"/>
      <c r="Z729" s="418"/>
    </row>
    <row r="730" spans="1:26">
      <c r="A730" s="423" t="str">
        <f t="shared" si="45"/>
        <v>Ейч Ар Кепитъл АД</v>
      </c>
      <c r="B730" s="423" t="str">
        <f t="shared" si="46"/>
        <v>204654533</v>
      </c>
      <c r="C730" s="424" t="str">
        <f t="shared" si="47"/>
        <v>31.12.2025</v>
      </c>
      <c r="D730" s="418" t="s">
        <v>655</v>
      </c>
      <c r="E730" s="418">
        <v>9</v>
      </c>
      <c r="F730" s="418" t="s">
        <v>654</v>
      </c>
      <c r="G730" s="418"/>
      <c r="H730" s="427">
        <f>'Справка 6'!L42</f>
        <v>0</v>
      </c>
      <c r="I730" s="418"/>
      <c r="J730" s="418"/>
      <c r="K730" s="418"/>
      <c r="L730" s="418"/>
      <c r="M730" s="418"/>
      <c r="N730" s="418"/>
      <c r="O730" s="418"/>
      <c r="P730" s="418"/>
      <c r="Q730" s="418"/>
      <c r="R730" s="418"/>
      <c r="S730" s="418"/>
      <c r="T730" s="418"/>
      <c r="U730" s="418"/>
      <c r="V730" s="418"/>
      <c r="W730" s="418"/>
      <c r="X730" s="418"/>
      <c r="Y730" s="418"/>
      <c r="Z730" s="418"/>
    </row>
    <row r="731" spans="1:26">
      <c r="A731" s="423" t="str">
        <f t="shared" si="45"/>
        <v>Ейч Ар Кепитъл АД</v>
      </c>
      <c r="B731" s="423" t="str">
        <f t="shared" si="46"/>
        <v>204654533</v>
      </c>
      <c r="C731" s="424" t="str">
        <f t="shared" si="47"/>
        <v>31.12.2025</v>
      </c>
      <c r="D731" s="418" t="s">
        <v>592</v>
      </c>
      <c r="E731" s="418">
        <v>10</v>
      </c>
      <c r="F731" s="418" t="s">
        <v>591</v>
      </c>
      <c r="G731" s="418"/>
      <c r="H731" s="425">
        <f>'Справка 6'!M11</f>
        <v>0</v>
      </c>
      <c r="I731" s="418"/>
      <c r="J731" s="418"/>
      <c r="K731" s="418"/>
      <c r="L731" s="418"/>
      <c r="M731" s="418"/>
      <c r="N731" s="418"/>
      <c r="O731" s="418"/>
      <c r="P731" s="418"/>
      <c r="Q731" s="418"/>
      <c r="R731" s="418"/>
      <c r="S731" s="418"/>
      <c r="T731" s="418"/>
      <c r="U731" s="418"/>
      <c r="V731" s="418"/>
      <c r="W731" s="418"/>
      <c r="X731" s="418"/>
      <c r="Y731" s="418"/>
      <c r="Z731" s="418"/>
    </row>
    <row r="732" spans="1:26">
      <c r="A732" s="423" t="str">
        <f t="shared" si="45"/>
        <v>Ейч Ар Кепитъл АД</v>
      </c>
      <c r="B732" s="423" t="str">
        <f t="shared" si="46"/>
        <v>204654533</v>
      </c>
      <c r="C732" s="424" t="str">
        <f t="shared" si="47"/>
        <v>31.12.2025</v>
      </c>
      <c r="D732" s="418" t="s">
        <v>595</v>
      </c>
      <c r="E732" s="418">
        <v>10</v>
      </c>
      <c r="F732" s="418" t="s">
        <v>594</v>
      </c>
      <c r="G732" s="418"/>
      <c r="H732" s="425">
        <f>'Справка 6'!M12</f>
        <v>0</v>
      </c>
      <c r="I732" s="418"/>
      <c r="J732" s="418"/>
      <c r="K732" s="418"/>
      <c r="L732" s="418"/>
      <c r="M732" s="418"/>
      <c r="N732" s="418"/>
      <c r="O732" s="418"/>
      <c r="P732" s="418"/>
      <c r="Q732" s="418"/>
      <c r="R732" s="418"/>
      <c r="S732" s="418"/>
      <c r="T732" s="418"/>
      <c r="U732" s="418"/>
      <c r="V732" s="418"/>
      <c r="W732" s="418"/>
      <c r="X732" s="418"/>
      <c r="Y732" s="418"/>
      <c r="Z732" s="418"/>
    </row>
    <row r="733" spans="1:26">
      <c r="A733" s="423" t="str">
        <f t="shared" si="45"/>
        <v>Ейч Ар Кепитъл АД</v>
      </c>
      <c r="B733" s="423" t="str">
        <f t="shared" si="46"/>
        <v>204654533</v>
      </c>
      <c r="C733" s="424" t="str">
        <f t="shared" si="47"/>
        <v>31.12.2025</v>
      </c>
      <c r="D733" s="418" t="s">
        <v>598</v>
      </c>
      <c r="E733" s="418">
        <v>10</v>
      </c>
      <c r="F733" s="418" t="s">
        <v>597</v>
      </c>
      <c r="G733" s="418"/>
      <c r="H733" s="425">
        <f>'Справка 6'!M13</f>
        <v>0</v>
      </c>
      <c r="I733" s="418"/>
      <c r="J733" s="418"/>
      <c r="K733" s="418"/>
      <c r="L733" s="418"/>
      <c r="M733" s="418"/>
      <c r="N733" s="418"/>
      <c r="O733" s="418"/>
      <c r="P733" s="418"/>
      <c r="Q733" s="418"/>
      <c r="R733" s="418"/>
      <c r="S733" s="418"/>
      <c r="T733" s="418"/>
      <c r="U733" s="418"/>
      <c r="V733" s="418"/>
      <c r="W733" s="418"/>
      <c r="X733" s="418"/>
      <c r="Y733" s="418"/>
      <c r="Z733" s="418"/>
    </row>
    <row r="734" spans="1:26">
      <c r="A734" s="423" t="str">
        <f t="shared" si="45"/>
        <v>Ейч Ар Кепитъл АД</v>
      </c>
      <c r="B734" s="423" t="str">
        <f t="shared" si="46"/>
        <v>204654533</v>
      </c>
      <c r="C734" s="424" t="str">
        <f t="shared" si="47"/>
        <v>31.12.2025</v>
      </c>
      <c r="D734" s="418" t="s">
        <v>601</v>
      </c>
      <c r="E734" s="418">
        <v>10</v>
      </c>
      <c r="F734" s="418" t="s">
        <v>600</v>
      </c>
      <c r="G734" s="418"/>
      <c r="H734" s="425">
        <f>'Справка 6'!M14</f>
        <v>0</v>
      </c>
      <c r="I734" s="418"/>
      <c r="J734" s="418"/>
      <c r="K734" s="418"/>
      <c r="L734" s="418"/>
      <c r="M734" s="418"/>
      <c r="N734" s="418"/>
      <c r="O734" s="418"/>
      <c r="P734" s="418"/>
      <c r="Q734" s="418"/>
      <c r="R734" s="418"/>
      <c r="S734" s="418"/>
      <c r="T734" s="418"/>
      <c r="U734" s="418"/>
      <c r="V734" s="418"/>
      <c r="W734" s="418"/>
      <c r="X734" s="418"/>
      <c r="Y734" s="418"/>
      <c r="Z734" s="418"/>
    </row>
    <row r="735" spans="1:26">
      <c r="A735" s="423" t="str">
        <f t="shared" si="45"/>
        <v>Ейч Ар Кепитъл АД</v>
      </c>
      <c r="B735" s="423" t="str">
        <f t="shared" si="46"/>
        <v>204654533</v>
      </c>
      <c r="C735" s="424" t="str">
        <f t="shared" si="47"/>
        <v>31.12.2025</v>
      </c>
      <c r="D735" s="418" t="s">
        <v>604</v>
      </c>
      <c r="E735" s="418">
        <v>10</v>
      </c>
      <c r="F735" s="418" t="s">
        <v>603</v>
      </c>
      <c r="G735" s="418"/>
      <c r="H735" s="425">
        <f>'Справка 6'!M15</f>
        <v>0</v>
      </c>
      <c r="I735" s="418"/>
      <c r="J735" s="418"/>
      <c r="K735" s="418"/>
      <c r="L735" s="418"/>
      <c r="M735" s="418"/>
      <c r="N735" s="418"/>
      <c r="O735" s="418"/>
      <c r="P735" s="418"/>
      <c r="Q735" s="418"/>
      <c r="R735" s="418"/>
      <c r="S735" s="418"/>
      <c r="T735" s="418"/>
      <c r="U735" s="418"/>
      <c r="V735" s="418"/>
      <c r="W735" s="418"/>
      <c r="X735" s="418"/>
      <c r="Y735" s="418"/>
      <c r="Z735" s="418"/>
    </row>
    <row r="736" spans="1:26">
      <c r="A736" s="423" t="str">
        <f t="shared" si="45"/>
        <v>Ейч Ар Кепитъл АД</v>
      </c>
      <c r="B736" s="423" t="str">
        <f t="shared" si="46"/>
        <v>204654533</v>
      </c>
      <c r="C736" s="424" t="str">
        <f t="shared" si="47"/>
        <v>31.12.2025</v>
      </c>
      <c r="D736" s="418" t="s">
        <v>607</v>
      </c>
      <c r="E736" s="418">
        <v>10</v>
      </c>
      <c r="F736" s="418" t="s">
        <v>606</v>
      </c>
      <c r="G736" s="418"/>
      <c r="H736" s="425">
        <f>'Справка 6'!M16</f>
        <v>0</v>
      </c>
      <c r="I736" s="418"/>
      <c r="J736" s="418"/>
      <c r="K736" s="418"/>
      <c r="L736" s="418"/>
      <c r="M736" s="418"/>
      <c r="N736" s="418"/>
      <c r="O736" s="418"/>
      <c r="P736" s="418"/>
      <c r="Q736" s="418"/>
      <c r="R736" s="418"/>
      <c r="S736" s="418"/>
      <c r="T736" s="418"/>
      <c r="U736" s="418"/>
      <c r="V736" s="418"/>
      <c r="W736" s="418"/>
      <c r="X736" s="418"/>
      <c r="Y736" s="418"/>
      <c r="Z736" s="418"/>
    </row>
    <row r="737" spans="1:26">
      <c r="A737" s="423" t="str">
        <f t="shared" si="45"/>
        <v>Ейч Ар Кепитъл АД</v>
      </c>
      <c r="B737" s="423" t="str">
        <f t="shared" si="46"/>
        <v>204654533</v>
      </c>
      <c r="C737" s="424" t="str">
        <f t="shared" si="47"/>
        <v>31.12.2025</v>
      </c>
      <c r="D737" s="418" t="s">
        <v>610</v>
      </c>
      <c r="E737" s="418">
        <v>10</v>
      </c>
      <c r="F737" s="418" t="s">
        <v>609</v>
      </c>
      <c r="G737" s="418"/>
      <c r="H737" s="425">
        <f>'Справка 6'!M17</f>
        <v>0</v>
      </c>
      <c r="I737" s="418"/>
      <c r="J737" s="418"/>
      <c r="K737" s="418"/>
      <c r="L737" s="418"/>
      <c r="M737" s="418"/>
      <c r="N737" s="418"/>
      <c r="O737" s="418"/>
      <c r="P737" s="418"/>
      <c r="Q737" s="418"/>
      <c r="R737" s="418"/>
      <c r="S737" s="418"/>
      <c r="T737" s="418"/>
      <c r="U737" s="418"/>
      <c r="V737" s="418"/>
      <c r="W737" s="418"/>
      <c r="X737" s="418"/>
      <c r="Y737" s="418"/>
      <c r="Z737" s="418"/>
    </row>
    <row r="738" spans="1:26">
      <c r="A738" s="423" t="str">
        <f t="shared" si="45"/>
        <v>Ейч Ар Кепитъл АД</v>
      </c>
      <c r="B738" s="423" t="str">
        <f t="shared" si="46"/>
        <v>204654533</v>
      </c>
      <c r="C738" s="424" t="str">
        <f t="shared" si="47"/>
        <v>31.12.2025</v>
      </c>
      <c r="D738" s="418" t="s">
        <v>613</v>
      </c>
      <c r="E738" s="418">
        <v>10</v>
      </c>
      <c r="F738" s="418" t="s">
        <v>612</v>
      </c>
      <c r="G738" s="418"/>
      <c r="H738" s="425">
        <f>'Справка 6'!M18</f>
        <v>0</v>
      </c>
      <c r="I738" s="418"/>
      <c r="J738" s="418"/>
      <c r="K738" s="418"/>
      <c r="L738" s="418"/>
      <c r="M738" s="418"/>
      <c r="N738" s="418"/>
      <c r="O738" s="418"/>
      <c r="P738" s="418"/>
      <c r="Q738" s="418"/>
      <c r="R738" s="418"/>
      <c r="S738" s="418"/>
      <c r="T738" s="418"/>
      <c r="U738" s="418"/>
      <c r="V738" s="418"/>
      <c r="W738" s="418"/>
      <c r="X738" s="418"/>
      <c r="Y738" s="418"/>
      <c r="Z738" s="418"/>
    </row>
    <row r="739" spans="1:26">
      <c r="A739" s="423" t="str">
        <f t="shared" si="45"/>
        <v>Ейч Ар Кепитъл АД</v>
      </c>
      <c r="B739" s="423" t="str">
        <f t="shared" si="46"/>
        <v>204654533</v>
      </c>
      <c r="C739" s="424" t="str">
        <f t="shared" si="47"/>
        <v>31.12.2025</v>
      </c>
      <c r="D739" s="418" t="s">
        <v>614</v>
      </c>
      <c r="E739" s="418">
        <v>10</v>
      </c>
      <c r="F739" s="418" t="s">
        <v>589</v>
      </c>
      <c r="G739" s="418"/>
      <c r="H739" s="425">
        <f>'Справка 6'!M19</f>
        <v>0</v>
      </c>
      <c r="I739" s="418"/>
      <c r="J739" s="418"/>
      <c r="K739" s="418"/>
      <c r="L739" s="418"/>
      <c r="M739" s="418"/>
      <c r="N739" s="418"/>
      <c r="O739" s="418"/>
      <c r="P739" s="418"/>
      <c r="Q739" s="418"/>
      <c r="R739" s="418"/>
      <c r="S739" s="418"/>
      <c r="T739" s="418"/>
      <c r="U739" s="418"/>
      <c r="V739" s="418"/>
      <c r="W739" s="418"/>
      <c r="X739" s="418"/>
      <c r="Y739" s="418"/>
      <c r="Z739" s="418"/>
    </row>
    <row r="740" spans="1:26">
      <c r="A740" s="423" t="str">
        <f t="shared" si="45"/>
        <v>Ейч Ар Кепитъл АД</v>
      </c>
      <c r="B740" s="423" t="str">
        <f t="shared" si="46"/>
        <v>204654533</v>
      </c>
      <c r="C740" s="424" t="str">
        <f t="shared" si="47"/>
        <v>31.12.2025</v>
      </c>
      <c r="D740" s="418" t="s">
        <v>617</v>
      </c>
      <c r="E740" s="418">
        <v>10</v>
      </c>
      <c r="F740" s="418" t="s">
        <v>616</v>
      </c>
      <c r="G740" s="418"/>
      <c r="H740" s="425">
        <f>'Справка 6'!M20</f>
        <v>0</v>
      </c>
      <c r="I740" s="418"/>
      <c r="J740" s="418"/>
      <c r="K740" s="418"/>
      <c r="L740" s="418"/>
      <c r="M740" s="418"/>
      <c r="N740" s="418"/>
      <c r="O740" s="418"/>
      <c r="P740" s="418"/>
      <c r="Q740" s="418"/>
      <c r="R740" s="418"/>
      <c r="S740" s="418"/>
      <c r="T740" s="418"/>
      <c r="U740" s="418"/>
      <c r="V740" s="418"/>
      <c r="W740" s="418"/>
      <c r="X740" s="418"/>
      <c r="Y740" s="418"/>
      <c r="Z740" s="418"/>
    </row>
    <row r="741" spans="1:26">
      <c r="A741" s="423" t="str">
        <f t="shared" si="45"/>
        <v>Ейч Ар Кепитъл АД</v>
      </c>
      <c r="B741" s="423" t="str">
        <f t="shared" si="46"/>
        <v>204654533</v>
      </c>
      <c r="C741" s="424" t="str">
        <f t="shared" si="47"/>
        <v>31.12.2025</v>
      </c>
      <c r="D741" s="418" t="s">
        <v>620</v>
      </c>
      <c r="E741" s="418">
        <v>10</v>
      </c>
      <c r="F741" s="418" t="s">
        <v>619</v>
      </c>
      <c r="G741" s="418"/>
      <c r="H741" s="425">
        <f>'Справка 6'!M21</f>
        <v>0</v>
      </c>
      <c r="I741" s="418"/>
      <c r="J741" s="418"/>
      <c r="K741" s="418"/>
      <c r="L741" s="418"/>
      <c r="M741" s="418"/>
      <c r="N741" s="418"/>
      <c r="O741" s="418"/>
      <c r="P741" s="418"/>
      <c r="Q741" s="418"/>
      <c r="R741" s="418"/>
      <c r="S741" s="418"/>
      <c r="T741" s="418"/>
      <c r="U741" s="418"/>
      <c r="V741" s="418"/>
      <c r="W741" s="418"/>
      <c r="X741" s="418"/>
      <c r="Y741" s="418"/>
      <c r="Z741" s="418"/>
    </row>
    <row r="742" spans="1:26">
      <c r="A742" s="423" t="str">
        <f t="shared" si="45"/>
        <v>Ейч Ар Кепитъл АД</v>
      </c>
      <c r="B742" s="423" t="str">
        <f t="shared" si="46"/>
        <v>204654533</v>
      </c>
      <c r="C742" s="424" t="str">
        <f t="shared" si="47"/>
        <v>31.12.2025</v>
      </c>
      <c r="D742" s="418" t="s">
        <v>624</v>
      </c>
      <c r="E742" s="418">
        <v>10</v>
      </c>
      <c r="F742" s="418" t="s">
        <v>623</v>
      </c>
      <c r="G742" s="418"/>
      <c r="H742" s="425">
        <f>'Справка 6'!M23</f>
        <v>0</v>
      </c>
      <c r="I742" s="418"/>
      <c r="J742" s="418"/>
      <c r="K742" s="418"/>
      <c r="L742" s="418"/>
      <c r="M742" s="418"/>
      <c r="N742" s="418"/>
      <c r="O742" s="418"/>
      <c r="P742" s="418"/>
      <c r="Q742" s="418"/>
      <c r="R742" s="418"/>
      <c r="S742" s="418"/>
      <c r="T742" s="418"/>
      <c r="U742" s="418"/>
      <c r="V742" s="418"/>
      <c r="W742" s="418"/>
      <c r="X742" s="418"/>
      <c r="Y742" s="418"/>
      <c r="Z742" s="418"/>
    </row>
    <row r="743" spans="1:26">
      <c r="A743" s="423" t="str">
        <f t="shared" si="45"/>
        <v>Ейч Ар Кепитъл АД</v>
      </c>
      <c r="B743" s="423" t="str">
        <f t="shared" si="46"/>
        <v>204654533</v>
      </c>
      <c r="C743" s="424" t="str">
        <f t="shared" si="47"/>
        <v>31.12.2025</v>
      </c>
      <c r="D743" s="418" t="s">
        <v>626</v>
      </c>
      <c r="E743" s="418">
        <v>10</v>
      </c>
      <c r="F743" s="418" t="s">
        <v>625</v>
      </c>
      <c r="G743" s="418"/>
      <c r="H743" s="425">
        <f>'Справка 6'!M24</f>
        <v>0</v>
      </c>
      <c r="I743" s="418"/>
      <c r="J743" s="418"/>
      <c r="K743" s="418"/>
      <c r="L743" s="418"/>
      <c r="M743" s="418"/>
      <c r="N743" s="418"/>
      <c r="O743" s="418"/>
      <c r="P743" s="418"/>
      <c r="Q743" s="418"/>
      <c r="R743" s="418"/>
      <c r="S743" s="418"/>
      <c r="T743" s="418"/>
      <c r="U743" s="418"/>
      <c r="V743" s="418"/>
      <c r="W743" s="418"/>
      <c r="X743" s="418"/>
      <c r="Y743" s="418"/>
      <c r="Z743" s="418"/>
    </row>
    <row r="744" spans="1:26">
      <c r="A744" s="423" t="str">
        <f t="shared" si="45"/>
        <v>Ейч Ар Кепитъл АД</v>
      </c>
      <c r="B744" s="423" t="str">
        <f t="shared" si="46"/>
        <v>204654533</v>
      </c>
      <c r="C744" s="424" t="str">
        <f t="shared" si="47"/>
        <v>31.12.2025</v>
      </c>
      <c r="D744" s="418" t="s">
        <v>628</v>
      </c>
      <c r="E744" s="418">
        <v>10</v>
      </c>
      <c r="F744" s="418" t="s">
        <v>627</v>
      </c>
      <c r="G744" s="418"/>
      <c r="H744" s="425">
        <f>'Справка 6'!M25</f>
        <v>0</v>
      </c>
      <c r="I744" s="418"/>
      <c r="J744" s="418"/>
      <c r="K744" s="418"/>
      <c r="L744" s="418"/>
      <c r="M744" s="418"/>
      <c r="N744" s="418"/>
      <c r="O744" s="418"/>
      <c r="P744" s="418"/>
      <c r="Q744" s="418"/>
      <c r="R744" s="418"/>
      <c r="S744" s="418"/>
      <c r="T744" s="418"/>
      <c r="U744" s="418"/>
      <c r="V744" s="418"/>
      <c r="W744" s="418"/>
      <c r="X744" s="418"/>
      <c r="Y744" s="418"/>
      <c r="Z744" s="418"/>
    </row>
    <row r="745" spans="1:26">
      <c r="A745" s="423" t="str">
        <f t="shared" si="45"/>
        <v>Ейч Ар Кепитъл АД</v>
      </c>
      <c r="B745" s="423" t="str">
        <f t="shared" si="46"/>
        <v>204654533</v>
      </c>
      <c r="C745" s="424" t="str">
        <f t="shared" si="47"/>
        <v>31.12.2025</v>
      </c>
      <c r="D745" s="418" t="s">
        <v>629</v>
      </c>
      <c r="E745" s="418">
        <v>10</v>
      </c>
      <c r="F745" s="418" t="s">
        <v>612</v>
      </c>
      <c r="G745" s="418"/>
      <c r="H745" s="425">
        <f>'Справка 6'!M26</f>
        <v>0</v>
      </c>
      <c r="I745" s="418"/>
      <c r="J745" s="418"/>
      <c r="K745" s="418"/>
      <c r="L745" s="418"/>
      <c r="M745" s="418"/>
      <c r="N745" s="418"/>
      <c r="O745" s="418"/>
      <c r="P745" s="418"/>
      <c r="Q745" s="418"/>
      <c r="R745" s="418"/>
      <c r="S745" s="418"/>
      <c r="T745" s="418"/>
      <c r="U745" s="418"/>
      <c r="V745" s="418"/>
      <c r="W745" s="418"/>
      <c r="X745" s="418"/>
      <c r="Y745" s="418"/>
      <c r="Z745" s="418"/>
    </row>
    <row r="746" spans="1:26">
      <c r="A746" s="423" t="str">
        <f t="shared" si="45"/>
        <v>Ейч Ар Кепитъл АД</v>
      </c>
      <c r="B746" s="423" t="str">
        <f t="shared" si="46"/>
        <v>204654533</v>
      </c>
      <c r="C746" s="424" t="str">
        <f t="shared" si="47"/>
        <v>31.12.2025</v>
      </c>
      <c r="D746" s="418" t="s">
        <v>630</v>
      </c>
      <c r="E746" s="418">
        <v>10</v>
      </c>
      <c r="F746" s="418" t="s">
        <v>962</v>
      </c>
      <c r="G746" s="418"/>
      <c r="H746" s="425">
        <f>'Справка 6'!M27</f>
        <v>0</v>
      </c>
      <c r="I746" s="418"/>
      <c r="J746" s="418"/>
      <c r="K746" s="418"/>
      <c r="L746" s="418"/>
      <c r="M746" s="418"/>
      <c r="N746" s="418"/>
      <c r="O746" s="418"/>
      <c r="P746" s="418"/>
      <c r="Q746" s="418"/>
      <c r="R746" s="418"/>
      <c r="S746" s="418"/>
      <c r="T746" s="418"/>
      <c r="U746" s="418"/>
      <c r="V746" s="418"/>
      <c r="W746" s="418"/>
      <c r="X746" s="418"/>
      <c r="Y746" s="418"/>
      <c r="Z746" s="418"/>
    </row>
    <row r="747" spans="1:26">
      <c r="A747" s="423" t="str">
        <f t="shared" si="45"/>
        <v>Ейч Ар Кепитъл АД</v>
      </c>
      <c r="B747" s="423" t="str">
        <f t="shared" si="46"/>
        <v>204654533</v>
      </c>
      <c r="C747" s="424" t="str">
        <f t="shared" si="47"/>
        <v>31.12.2025</v>
      </c>
      <c r="D747" s="418" t="s">
        <v>634</v>
      </c>
      <c r="E747" s="418">
        <v>10</v>
      </c>
      <c r="F747" s="418" t="s">
        <v>633</v>
      </c>
      <c r="G747" s="418"/>
      <c r="H747" s="425">
        <f>'Справка 6'!M29</f>
        <v>0</v>
      </c>
      <c r="I747" s="418"/>
      <c r="J747" s="418"/>
      <c r="K747" s="418"/>
      <c r="L747" s="418"/>
      <c r="M747" s="418"/>
      <c r="N747" s="418"/>
      <c r="O747" s="418"/>
      <c r="P747" s="418"/>
      <c r="Q747" s="418"/>
      <c r="R747" s="418"/>
      <c r="S747" s="418"/>
      <c r="T747" s="418"/>
      <c r="U747" s="418"/>
      <c r="V747" s="418"/>
      <c r="W747" s="418"/>
      <c r="X747" s="418"/>
      <c r="Y747" s="418"/>
      <c r="Z747" s="418"/>
    </row>
    <row r="748" spans="1:26">
      <c r="A748" s="423" t="str">
        <f t="shared" si="45"/>
        <v>Ейч Ар Кепитъл АД</v>
      </c>
      <c r="B748" s="423" t="str">
        <f t="shared" si="46"/>
        <v>204654533</v>
      </c>
      <c r="C748" s="424" t="str">
        <f t="shared" si="47"/>
        <v>31.12.2025</v>
      </c>
      <c r="D748" s="418" t="s">
        <v>635</v>
      </c>
      <c r="E748" s="418">
        <v>10</v>
      </c>
      <c r="F748" s="418" t="s">
        <v>126</v>
      </c>
      <c r="G748" s="418"/>
      <c r="H748" s="425">
        <f>'Справка 6'!M30</f>
        <v>0</v>
      </c>
      <c r="I748" s="418"/>
      <c r="J748" s="418"/>
      <c r="K748" s="418"/>
      <c r="L748" s="418"/>
      <c r="M748" s="418"/>
      <c r="N748" s="418"/>
      <c r="O748" s="418"/>
      <c r="P748" s="418"/>
      <c r="Q748" s="418"/>
      <c r="R748" s="418"/>
      <c r="S748" s="418"/>
      <c r="T748" s="418"/>
      <c r="U748" s="418"/>
      <c r="V748" s="418"/>
      <c r="W748" s="418"/>
      <c r="X748" s="418"/>
      <c r="Y748" s="418"/>
      <c r="Z748" s="418"/>
    </row>
    <row r="749" spans="1:26">
      <c r="A749" s="423" t="str">
        <f t="shared" si="45"/>
        <v>Ейч Ар Кепитъл АД</v>
      </c>
      <c r="B749" s="423" t="str">
        <f t="shared" si="46"/>
        <v>204654533</v>
      </c>
      <c r="C749" s="424" t="str">
        <f t="shared" si="47"/>
        <v>31.12.2025</v>
      </c>
      <c r="D749" s="418" t="s">
        <v>636</v>
      </c>
      <c r="E749" s="418">
        <v>10</v>
      </c>
      <c r="F749" s="418" t="s">
        <v>128</v>
      </c>
      <c r="G749" s="418"/>
      <c r="H749" s="425">
        <f>'Справка 6'!M31</f>
        <v>0</v>
      </c>
      <c r="I749" s="418"/>
      <c r="J749" s="418"/>
      <c r="K749" s="418"/>
      <c r="L749" s="418"/>
      <c r="M749" s="418"/>
      <c r="N749" s="418"/>
      <c r="O749" s="418"/>
      <c r="P749" s="418"/>
      <c r="Q749" s="418"/>
      <c r="R749" s="418"/>
      <c r="S749" s="418"/>
      <c r="T749" s="418"/>
      <c r="U749" s="418"/>
      <c r="V749" s="418"/>
      <c r="W749" s="418"/>
      <c r="X749" s="418"/>
      <c r="Y749" s="418"/>
      <c r="Z749" s="418"/>
    </row>
    <row r="750" spans="1:26">
      <c r="A750" s="423" t="str">
        <f t="shared" si="45"/>
        <v>Ейч Ар Кепитъл АД</v>
      </c>
      <c r="B750" s="423" t="str">
        <f t="shared" si="46"/>
        <v>204654533</v>
      </c>
      <c r="C750" s="424" t="str">
        <f t="shared" si="47"/>
        <v>31.12.2025</v>
      </c>
      <c r="D750" s="418" t="s">
        <v>637</v>
      </c>
      <c r="E750" s="418">
        <v>10</v>
      </c>
      <c r="F750" s="418" t="s">
        <v>132</v>
      </c>
      <c r="G750" s="418"/>
      <c r="H750" s="425">
        <f>'Справка 6'!M32</f>
        <v>0</v>
      </c>
      <c r="I750" s="418"/>
      <c r="J750" s="418"/>
      <c r="K750" s="418"/>
      <c r="L750" s="418"/>
      <c r="M750" s="418"/>
      <c r="N750" s="418"/>
      <c r="O750" s="418"/>
      <c r="P750" s="418"/>
      <c r="Q750" s="418"/>
      <c r="R750" s="418"/>
      <c r="S750" s="418"/>
      <c r="T750" s="418"/>
      <c r="U750" s="418"/>
      <c r="V750" s="418"/>
      <c r="W750" s="418"/>
      <c r="X750" s="418"/>
      <c r="Y750" s="418"/>
      <c r="Z750" s="418"/>
    </row>
    <row r="751" spans="1:26">
      <c r="A751" s="423" t="str">
        <f t="shared" si="45"/>
        <v>Ейч Ар Кепитъл АД</v>
      </c>
      <c r="B751" s="423" t="str">
        <f t="shared" si="46"/>
        <v>204654533</v>
      </c>
      <c r="C751" s="424" t="str">
        <f t="shared" si="47"/>
        <v>31.12.2025</v>
      </c>
      <c r="D751" s="418" t="s">
        <v>638</v>
      </c>
      <c r="E751" s="418">
        <v>10</v>
      </c>
      <c r="F751" s="418" t="s">
        <v>134</v>
      </c>
      <c r="G751" s="418"/>
      <c r="H751" s="425">
        <f>'Справка 6'!M33</f>
        <v>0</v>
      </c>
      <c r="I751" s="418"/>
      <c r="J751" s="418"/>
      <c r="K751" s="418"/>
      <c r="L751" s="418"/>
      <c r="M751" s="418"/>
      <c r="N751" s="418"/>
      <c r="O751" s="418"/>
      <c r="P751" s="418"/>
      <c r="Q751" s="418"/>
      <c r="R751" s="418"/>
      <c r="S751" s="418"/>
      <c r="T751" s="418"/>
      <c r="U751" s="418"/>
      <c r="V751" s="418"/>
      <c r="W751" s="418"/>
      <c r="X751" s="418"/>
      <c r="Y751" s="418"/>
      <c r="Z751" s="418"/>
    </row>
    <row r="752" spans="1:26">
      <c r="A752" s="423" t="str">
        <f t="shared" si="45"/>
        <v>Ейч Ар Кепитъл АД</v>
      </c>
      <c r="B752" s="423" t="str">
        <f t="shared" si="46"/>
        <v>204654533</v>
      </c>
      <c r="C752" s="424" t="str">
        <f t="shared" si="47"/>
        <v>31.12.2025</v>
      </c>
      <c r="D752" s="418" t="s">
        <v>640</v>
      </c>
      <c r="E752" s="418">
        <v>10</v>
      </c>
      <c r="F752" s="418" t="s">
        <v>639</v>
      </c>
      <c r="G752" s="418"/>
      <c r="H752" s="425">
        <f>'Справка 6'!M34</f>
        <v>0</v>
      </c>
      <c r="I752" s="418"/>
      <c r="J752" s="418"/>
      <c r="K752" s="418"/>
      <c r="L752" s="418"/>
      <c r="M752" s="418"/>
      <c r="N752" s="418"/>
      <c r="O752" s="418"/>
      <c r="P752" s="418"/>
      <c r="Q752" s="418"/>
      <c r="R752" s="418"/>
      <c r="S752" s="418"/>
      <c r="T752" s="418"/>
      <c r="U752" s="418"/>
      <c r="V752" s="418"/>
      <c r="W752" s="418"/>
      <c r="X752" s="418"/>
      <c r="Y752" s="418"/>
      <c r="Z752" s="418"/>
    </row>
    <row r="753" spans="1:26">
      <c r="A753" s="423" t="str">
        <f t="shared" si="45"/>
        <v>Ейч Ар Кепитъл АД</v>
      </c>
      <c r="B753" s="423" t="str">
        <f t="shared" si="46"/>
        <v>204654533</v>
      </c>
      <c r="C753" s="424" t="str">
        <f t="shared" si="47"/>
        <v>31.12.2025</v>
      </c>
      <c r="D753" s="418" t="s">
        <v>641</v>
      </c>
      <c r="E753" s="418">
        <v>10</v>
      </c>
      <c r="F753" s="418" t="s">
        <v>140</v>
      </c>
      <c r="G753" s="418"/>
      <c r="H753" s="425">
        <f>'Справка 6'!M35</f>
        <v>0</v>
      </c>
      <c r="I753" s="418"/>
      <c r="J753" s="418"/>
      <c r="K753" s="418"/>
      <c r="L753" s="418"/>
      <c r="M753" s="418"/>
      <c r="N753" s="418"/>
      <c r="O753" s="418"/>
      <c r="P753" s="418"/>
      <c r="Q753" s="418"/>
      <c r="R753" s="418"/>
      <c r="S753" s="418"/>
      <c r="T753" s="418"/>
      <c r="U753" s="418"/>
      <c r="V753" s="418"/>
      <c r="W753" s="418"/>
      <c r="X753" s="418"/>
      <c r="Y753" s="418"/>
      <c r="Z753" s="418"/>
    </row>
    <row r="754" spans="1:26">
      <c r="A754" s="423" t="str">
        <f t="shared" si="45"/>
        <v>Ейч Ар Кепитъл АД</v>
      </c>
      <c r="B754" s="423" t="str">
        <f t="shared" si="46"/>
        <v>204654533</v>
      </c>
      <c r="C754" s="424" t="str">
        <f t="shared" si="47"/>
        <v>31.12.2025</v>
      </c>
      <c r="D754" s="418" t="s">
        <v>643</v>
      </c>
      <c r="E754" s="418">
        <v>10</v>
      </c>
      <c r="F754" s="418" t="s">
        <v>642</v>
      </c>
      <c r="G754" s="418"/>
      <c r="H754" s="425">
        <f>'Справка 6'!M36</f>
        <v>0</v>
      </c>
      <c r="I754" s="418"/>
      <c r="J754" s="418"/>
      <c r="K754" s="418"/>
      <c r="L754" s="418"/>
      <c r="M754" s="418"/>
      <c r="N754" s="418"/>
      <c r="O754" s="418"/>
      <c r="P754" s="418"/>
      <c r="Q754" s="418"/>
      <c r="R754" s="418"/>
      <c r="S754" s="418"/>
      <c r="T754" s="418"/>
      <c r="U754" s="418"/>
      <c r="V754" s="418"/>
      <c r="W754" s="418"/>
      <c r="X754" s="418"/>
      <c r="Y754" s="418"/>
      <c r="Z754" s="418"/>
    </row>
    <row r="755" spans="1:26">
      <c r="A755" s="423" t="str">
        <f t="shared" si="45"/>
        <v>Ейч Ар Кепитъл АД</v>
      </c>
      <c r="B755" s="423" t="str">
        <f t="shared" si="46"/>
        <v>204654533</v>
      </c>
      <c r="C755" s="424" t="str">
        <f t="shared" si="47"/>
        <v>31.12.2025</v>
      </c>
      <c r="D755" s="418" t="s">
        <v>645</v>
      </c>
      <c r="E755" s="418">
        <v>10</v>
      </c>
      <c r="F755" s="418" t="s">
        <v>644</v>
      </c>
      <c r="G755" s="418"/>
      <c r="H755" s="425">
        <f>'Справка 6'!M37</f>
        <v>0</v>
      </c>
      <c r="I755" s="418"/>
      <c r="J755" s="418"/>
      <c r="K755" s="418"/>
      <c r="L755" s="418"/>
      <c r="M755" s="418"/>
      <c r="N755" s="418"/>
      <c r="O755" s="418"/>
      <c r="P755" s="418"/>
      <c r="Q755" s="418"/>
      <c r="R755" s="418"/>
      <c r="S755" s="418"/>
      <c r="T755" s="418"/>
      <c r="U755" s="418"/>
      <c r="V755" s="418"/>
      <c r="W755" s="418"/>
      <c r="X755" s="418"/>
      <c r="Y755" s="418"/>
      <c r="Z755" s="418"/>
    </row>
    <row r="756" spans="1:26">
      <c r="A756" s="423" t="str">
        <f t="shared" si="45"/>
        <v>Ейч Ар Кепитъл АД</v>
      </c>
      <c r="B756" s="423" t="str">
        <f t="shared" si="46"/>
        <v>204654533</v>
      </c>
      <c r="C756" s="424" t="str">
        <f t="shared" si="47"/>
        <v>31.12.2025</v>
      </c>
      <c r="D756" s="418" t="s">
        <v>647</v>
      </c>
      <c r="E756" s="418">
        <v>10</v>
      </c>
      <c r="F756" s="418" t="s">
        <v>646</v>
      </c>
      <c r="G756" s="418"/>
      <c r="H756" s="425">
        <f>'Справка 6'!M38</f>
        <v>0</v>
      </c>
      <c r="I756" s="418"/>
      <c r="J756" s="418"/>
      <c r="K756" s="418"/>
      <c r="L756" s="418"/>
      <c r="M756" s="418"/>
      <c r="N756" s="418"/>
      <c r="O756" s="418"/>
      <c r="P756" s="418"/>
      <c r="Q756" s="418"/>
      <c r="R756" s="418"/>
      <c r="S756" s="418"/>
      <c r="T756" s="418"/>
      <c r="U756" s="418"/>
      <c r="V756" s="418"/>
      <c r="W756" s="418"/>
      <c r="X756" s="418"/>
      <c r="Y756" s="418"/>
      <c r="Z756" s="418"/>
    </row>
    <row r="757" spans="1:26">
      <c r="A757" s="423" t="str">
        <f t="shared" si="45"/>
        <v>Ейч Ар Кепитъл АД</v>
      </c>
      <c r="B757" s="423" t="str">
        <f t="shared" si="46"/>
        <v>204654533</v>
      </c>
      <c r="C757" s="424" t="str">
        <f t="shared" si="47"/>
        <v>31.12.2025</v>
      </c>
      <c r="D757" s="418" t="s">
        <v>648</v>
      </c>
      <c r="E757" s="418">
        <v>10</v>
      </c>
      <c r="F757" s="418" t="s">
        <v>612</v>
      </c>
      <c r="G757" s="418"/>
      <c r="H757" s="425">
        <f>'Справка 6'!M39</f>
        <v>0</v>
      </c>
      <c r="I757" s="418"/>
      <c r="J757" s="418"/>
      <c r="K757" s="418"/>
      <c r="L757" s="418"/>
      <c r="M757" s="418"/>
      <c r="N757" s="418"/>
      <c r="O757" s="418"/>
      <c r="P757" s="418"/>
      <c r="Q757" s="418"/>
      <c r="R757" s="418"/>
      <c r="S757" s="418"/>
      <c r="T757" s="418"/>
      <c r="U757" s="418"/>
      <c r="V757" s="418"/>
      <c r="W757" s="418"/>
      <c r="X757" s="418"/>
      <c r="Y757" s="418"/>
      <c r="Z757" s="418"/>
    </row>
    <row r="758" spans="1:26">
      <c r="A758" s="423" t="str">
        <f t="shared" si="45"/>
        <v>Ейч Ар Кепитъл АД</v>
      </c>
      <c r="B758" s="423" t="str">
        <f t="shared" si="46"/>
        <v>204654533</v>
      </c>
      <c r="C758" s="424" t="str">
        <f t="shared" si="47"/>
        <v>31.12.2025</v>
      </c>
      <c r="D758" s="418" t="s">
        <v>650</v>
      </c>
      <c r="E758" s="418">
        <v>10</v>
      </c>
      <c r="F758" s="418" t="s">
        <v>632</v>
      </c>
      <c r="G758" s="418"/>
      <c r="H758" s="425">
        <f>'Справка 6'!M40</f>
        <v>0</v>
      </c>
      <c r="I758" s="418"/>
      <c r="J758" s="418"/>
      <c r="K758" s="418"/>
      <c r="L758" s="418"/>
      <c r="M758" s="418"/>
      <c r="N758" s="418"/>
      <c r="O758" s="418"/>
      <c r="P758" s="418"/>
      <c r="Q758" s="418"/>
      <c r="R758" s="418"/>
      <c r="S758" s="418"/>
      <c r="T758" s="418"/>
      <c r="U758" s="418"/>
      <c r="V758" s="418"/>
      <c r="W758" s="418"/>
      <c r="X758" s="418"/>
      <c r="Y758" s="418"/>
      <c r="Z758" s="418"/>
    </row>
    <row r="759" spans="1:26">
      <c r="A759" s="423" t="str">
        <f t="shared" si="45"/>
        <v>Ейч Ар Кепитъл АД</v>
      </c>
      <c r="B759" s="423" t="str">
        <f t="shared" si="46"/>
        <v>204654533</v>
      </c>
      <c r="C759" s="424" t="str">
        <f t="shared" si="47"/>
        <v>31.12.2025</v>
      </c>
      <c r="D759" s="418" t="s">
        <v>653</v>
      </c>
      <c r="E759" s="418">
        <v>10</v>
      </c>
      <c r="F759" s="418" t="s">
        <v>652</v>
      </c>
      <c r="G759" s="418"/>
      <c r="H759" s="425">
        <f>'Справка 6'!M41</f>
        <v>0</v>
      </c>
      <c r="I759" s="418"/>
      <c r="J759" s="418"/>
      <c r="K759" s="418"/>
      <c r="L759" s="418"/>
      <c r="M759" s="418"/>
      <c r="N759" s="418"/>
      <c r="O759" s="418"/>
      <c r="P759" s="418"/>
      <c r="Q759" s="418"/>
      <c r="R759" s="418"/>
      <c r="S759" s="418"/>
      <c r="T759" s="418"/>
      <c r="U759" s="418"/>
      <c r="V759" s="418"/>
      <c r="W759" s="418"/>
      <c r="X759" s="418"/>
      <c r="Y759" s="418"/>
      <c r="Z759" s="418"/>
    </row>
    <row r="760" spans="1:26">
      <c r="A760" s="423" t="str">
        <f t="shared" si="45"/>
        <v>Ейч Ар Кепитъл АД</v>
      </c>
      <c r="B760" s="423" t="str">
        <f t="shared" si="46"/>
        <v>204654533</v>
      </c>
      <c r="C760" s="424" t="str">
        <f t="shared" si="47"/>
        <v>31.12.2025</v>
      </c>
      <c r="D760" s="418" t="s">
        <v>655</v>
      </c>
      <c r="E760" s="418">
        <v>10</v>
      </c>
      <c r="F760" s="418" t="s">
        <v>654</v>
      </c>
      <c r="G760" s="418"/>
      <c r="H760" s="427">
        <f>'Справка 6'!M42</f>
        <v>0</v>
      </c>
      <c r="I760" s="418"/>
      <c r="J760" s="418"/>
      <c r="K760" s="418"/>
      <c r="L760" s="418"/>
      <c r="M760" s="418"/>
      <c r="N760" s="418"/>
      <c r="O760" s="418"/>
      <c r="P760" s="418"/>
      <c r="Q760" s="418"/>
      <c r="R760" s="418"/>
      <c r="S760" s="418"/>
      <c r="T760" s="418"/>
      <c r="U760" s="418"/>
      <c r="V760" s="418"/>
      <c r="W760" s="418"/>
      <c r="X760" s="418"/>
      <c r="Y760" s="418"/>
      <c r="Z760" s="418"/>
    </row>
    <row r="761" spans="1:26">
      <c r="A761" s="423" t="str">
        <f t="shared" si="45"/>
        <v>Ейч Ар Кепитъл АД</v>
      </c>
      <c r="B761" s="423" t="str">
        <f t="shared" si="46"/>
        <v>204654533</v>
      </c>
      <c r="C761" s="424" t="str">
        <f t="shared" si="47"/>
        <v>31.12.2025</v>
      </c>
      <c r="D761" s="418" t="s">
        <v>592</v>
      </c>
      <c r="E761" s="418">
        <v>11</v>
      </c>
      <c r="F761" s="418" t="s">
        <v>591</v>
      </c>
      <c r="G761" s="418"/>
      <c r="H761" s="425">
        <f>'Справка 6'!N11</f>
        <v>0</v>
      </c>
      <c r="I761" s="418"/>
      <c r="J761" s="418"/>
      <c r="K761" s="418"/>
      <c r="L761" s="418"/>
      <c r="M761" s="418"/>
      <c r="N761" s="418"/>
      <c r="O761" s="418"/>
      <c r="P761" s="418"/>
      <c r="Q761" s="418"/>
      <c r="R761" s="418"/>
      <c r="S761" s="418"/>
      <c r="T761" s="418"/>
      <c r="U761" s="418"/>
      <c r="V761" s="418"/>
      <c r="W761" s="418"/>
      <c r="X761" s="418"/>
      <c r="Y761" s="418"/>
      <c r="Z761" s="418"/>
    </row>
    <row r="762" spans="1:26">
      <c r="A762" s="423" t="str">
        <f t="shared" si="45"/>
        <v>Ейч Ар Кепитъл АД</v>
      </c>
      <c r="B762" s="423" t="str">
        <f t="shared" si="46"/>
        <v>204654533</v>
      </c>
      <c r="C762" s="424" t="str">
        <f t="shared" si="47"/>
        <v>31.12.2025</v>
      </c>
      <c r="D762" s="418" t="s">
        <v>595</v>
      </c>
      <c r="E762" s="418">
        <v>11</v>
      </c>
      <c r="F762" s="418" t="s">
        <v>594</v>
      </c>
      <c r="G762" s="418"/>
      <c r="H762" s="425">
        <f>'Справка 6'!N12</f>
        <v>0</v>
      </c>
      <c r="I762" s="418"/>
      <c r="J762" s="418"/>
      <c r="K762" s="418"/>
      <c r="L762" s="418"/>
      <c r="M762" s="418"/>
      <c r="N762" s="418"/>
      <c r="O762" s="418"/>
      <c r="P762" s="418"/>
      <c r="Q762" s="418"/>
      <c r="R762" s="418"/>
      <c r="S762" s="418"/>
      <c r="T762" s="418"/>
      <c r="U762" s="418"/>
      <c r="V762" s="418"/>
      <c r="W762" s="418"/>
      <c r="X762" s="418"/>
      <c r="Y762" s="418"/>
      <c r="Z762" s="418"/>
    </row>
    <row r="763" spans="1:26">
      <c r="A763" s="423" t="str">
        <f t="shared" si="45"/>
        <v>Ейч Ар Кепитъл АД</v>
      </c>
      <c r="B763" s="423" t="str">
        <f t="shared" si="46"/>
        <v>204654533</v>
      </c>
      <c r="C763" s="424" t="str">
        <f t="shared" si="47"/>
        <v>31.12.2025</v>
      </c>
      <c r="D763" s="418" t="s">
        <v>598</v>
      </c>
      <c r="E763" s="418">
        <v>11</v>
      </c>
      <c r="F763" s="418" t="s">
        <v>597</v>
      </c>
      <c r="G763" s="418"/>
      <c r="H763" s="425">
        <f>'Справка 6'!N13</f>
        <v>0</v>
      </c>
      <c r="I763" s="418"/>
      <c r="J763" s="418"/>
      <c r="K763" s="418"/>
      <c r="L763" s="418"/>
      <c r="M763" s="418"/>
      <c r="N763" s="418"/>
      <c r="O763" s="418"/>
      <c r="P763" s="418"/>
      <c r="Q763" s="418"/>
      <c r="R763" s="418"/>
      <c r="S763" s="418"/>
      <c r="T763" s="418"/>
      <c r="U763" s="418"/>
      <c r="V763" s="418"/>
      <c r="W763" s="418"/>
      <c r="X763" s="418"/>
      <c r="Y763" s="418"/>
      <c r="Z763" s="418"/>
    </row>
    <row r="764" spans="1:26">
      <c r="A764" s="423" t="str">
        <f t="shared" si="45"/>
        <v>Ейч Ар Кепитъл АД</v>
      </c>
      <c r="B764" s="423" t="str">
        <f t="shared" si="46"/>
        <v>204654533</v>
      </c>
      <c r="C764" s="424" t="str">
        <f t="shared" si="47"/>
        <v>31.12.2025</v>
      </c>
      <c r="D764" s="418" t="s">
        <v>601</v>
      </c>
      <c r="E764" s="418">
        <v>11</v>
      </c>
      <c r="F764" s="418" t="s">
        <v>600</v>
      </c>
      <c r="G764" s="418"/>
      <c r="H764" s="425">
        <f>'Справка 6'!N14</f>
        <v>0</v>
      </c>
      <c r="I764" s="418"/>
      <c r="J764" s="418"/>
      <c r="K764" s="418"/>
      <c r="L764" s="418"/>
      <c r="M764" s="418"/>
      <c r="N764" s="418"/>
      <c r="O764" s="418"/>
      <c r="P764" s="418"/>
      <c r="Q764" s="418"/>
      <c r="R764" s="418"/>
      <c r="S764" s="418"/>
      <c r="T764" s="418"/>
      <c r="U764" s="418"/>
      <c r="V764" s="418"/>
      <c r="W764" s="418"/>
      <c r="X764" s="418"/>
      <c r="Y764" s="418"/>
      <c r="Z764" s="418"/>
    </row>
    <row r="765" spans="1:26">
      <c r="A765" s="423" t="str">
        <f t="shared" si="45"/>
        <v>Ейч Ар Кепитъл АД</v>
      </c>
      <c r="B765" s="423" t="str">
        <f t="shared" si="46"/>
        <v>204654533</v>
      </c>
      <c r="C765" s="424" t="str">
        <f t="shared" si="47"/>
        <v>31.12.2025</v>
      </c>
      <c r="D765" s="418" t="s">
        <v>604</v>
      </c>
      <c r="E765" s="418">
        <v>11</v>
      </c>
      <c r="F765" s="418" t="s">
        <v>603</v>
      </c>
      <c r="G765" s="418"/>
      <c r="H765" s="425">
        <f>'Справка 6'!N15</f>
        <v>0</v>
      </c>
      <c r="I765" s="418"/>
      <c r="J765" s="418"/>
      <c r="K765" s="418"/>
      <c r="L765" s="418"/>
      <c r="M765" s="418"/>
      <c r="N765" s="418"/>
      <c r="O765" s="418"/>
      <c r="P765" s="418"/>
      <c r="Q765" s="418"/>
      <c r="R765" s="418"/>
      <c r="S765" s="418"/>
      <c r="T765" s="418"/>
      <c r="U765" s="418"/>
      <c r="V765" s="418"/>
      <c r="W765" s="418"/>
      <c r="X765" s="418"/>
      <c r="Y765" s="418"/>
      <c r="Z765" s="418"/>
    </row>
    <row r="766" spans="1:26">
      <c r="A766" s="423" t="str">
        <f t="shared" si="45"/>
        <v>Ейч Ар Кепитъл АД</v>
      </c>
      <c r="B766" s="423" t="str">
        <f t="shared" si="46"/>
        <v>204654533</v>
      </c>
      <c r="C766" s="424" t="str">
        <f t="shared" si="47"/>
        <v>31.12.2025</v>
      </c>
      <c r="D766" s="418" t="s">
        <v>607</v>
      </c>
      <c r="E766" s="418">
        <v>11</v>
      </c>
      <c r="F766" s="418" t="s">
        <v>606</v>
      </c>
      <c r="G766" s="418"/>
      <c r="H766" s="425">
        <f>'Справка 6'!N16</f>
        <v>0</v>
      </c>
      <c r="I766" s="418"/>
      <c r="J766" s="418"/>
      <c r="K766" s="418"/>
      <c r="L766" s="418"/>
      <c r="M766" s="418"/>
      <c r="N766" s="418"/>
      <c r="O766" s="418"/>
      <c r="P766" s="418"/>
      <c r="Q766" s="418"/>
      <c r="R766" s="418"/>
      <c r="S766" s="418"/>
      <c r="T766" s="418"/>
      <c r="U766" s="418"/>
      <c r="V766" s="418"/>
      <c r="W766" s="418"/>
      <c r="X766" s="418"/>
      <c r="Y766" s="418"/>
      <c r="Z766" s="418"/>
    </row>
    <row r="767" spans="1:26">
      <c r="A767" s="423" t="str">
        <f t="shared" si="45"/>
        <v>Ейч Ар Кепитъл АД</v>
      </c>
      <c r="B767" s="423" t="str">
        <f t="shared" si="46"/>
        <v>204654533</v>
      </c>
      <c r="C767" s="424" t="str">
        <f t="shared" si="47"/>
        <v>31.12.2025</v>
      </c>
      <c r="D767" s="418" t="s">
        <v>610</v>
      </c>
      <c r="E767" s="418">
        <v>11</v>
      </c>
      <c r="F767" s="418" t="s">
        <v>609</v>
      </c>
      <c r="G767" s="418"/>
      <c r="H767" s="425">
        <f>'Справка 6'!N17</f>
        <v>0</v>
      </c>
      <c r="I767" s="418"/>
      <c r="J767" s="418"/>
      <c r="K767" s="418"/>
      <c r="L767" s="418"/>
      <c r="M767" s="418"/>
      <c r="N767" s="418"/>
      <c r="O767" s="418"/>
      <c r="P767" s="418"/>
      <c r="Q767" s="418"/>
      <c r="R767" s="418"/>
      <c r="S767" s="418"/>
      <c r="T767" s="418"/>
      <c r="U767" s="418"/>
      <c r="V767" s="418"/>
      <c r="W767" s="418"/>
      <c r="X767" s="418"/>
      <c r="Y767" s="418"/>
      <c r="Z767" s="418"/>
    </row>
    <row r="768" spans="1:26">
      <c r="A768" s="423" t="str">
        <f t="shared" si="45"/>
        <v>Ейч Ар Кепитъл АД</v>
      </c>
      <c r="B768" s="423" t="str">
        <f t="shared" si="46"/>
        <v>204654533</v>
      </c>
      <c r="C768" s="424" t="str">
        <f t="shared" si="47"/>
        <v>31.12.2025</v>
      </c>
      <c r="D768" s="418" t="s">
        <v>613</v>
      </c>
      <c r="E768" s="418">
        <v>11</v>
      </c>
      <c r="F768" s="418" t="s">
        <v>612</v>
      </c>
      <c r="G768" s="418"/>
      <c r="H768" s="425">
        <f>'Справка 6'!N18</f>
        <v>3</v>
      </c>
      <c r="I768" s="418"/>
      <c r="J768" s="418"/>
      <c r="K768" s="418"/>
      <c r="L768" s="418"/>
      <c r="M768" s="418"/>
      <c r="N768" s="418"/>
      <c r="O768" s="418"/>
      <c r="P768" s="418"/>
      <c r="Q768" s="418"/>
      <c r="R768" s="418"/>
      <c r="S768" s="418"/>
      <c r="T768" s="418"/>
      <c r="U768" s="418"/>
      <c r="V768" s="418"/>
      <c r="W768" s="418"/>
      <c r="X768" s="418"/>
      <c r="Y768" s="418"/>
      <c r="Z768" s="418"/>
    </row>
    <row r="769" spans="1:26">
      <c r="A769" s="423" t="str">
        <f t="shared" si="45"/>
        <v>Ейч Ар Кепитъл АД</v>
      </c>
      <c r="B769" s="423" t="str">
        <f t="shared" si="46"/>
        <v>204654533</v>
      </c>
      <c r="C769" s="424" t="str">
        <f t="shared" si="47"/>
        <v>31.12.2025</v>
      </c>
      <c r="D769" s="418" t="s">
        <v>614</v>
      </c>
      <c r="E769" s="418">
        <v>11</v>
      </c>
      <c r="F769" s="418" t="s">
        <v>589</v>
      </c>
      <c r="G769" s="418"/>
      <c r="H769" s="425">
        <f>'Справка 6'!N19</f>
        <v>3</v>
      </c>
      <c r="I769" s="418"/>
      <c r="J769" s="418"/>
      <c r="K769" s="418"/>
      <c r="L769" s="418"/>
      <c r="M769" s="418"/>
      <c r="N769" s="418"/>
      <c r="O769" s="418"/>
      <c r="P769" s="418"/>
      <c r="Q769" s="418"/>
      <c r="R769" s="418"/>
      <c r="S769" s="418"/>
      <c r="T769" s="418"/>
      <c r="U769" s="418"/>
      <c r="V769" s="418"/>
      <c r="W769" s="418"/>
      <c r="X769" s="418"/>
      <c r="Y769" s="418"/>
      <c r="Z769" s="418"/>
    </row>
    <row r="770" spans="1:26">
      <c r="A770" s="423" t="str">
        <f t="shared" si="45"/>
        <v>Ейч Ар Кепитъл АД</v>
      </c>
      <c r="B770" s="423" t="str">
        <f t="shared" si="46"/>
        <v>204654533</v>
      </c>
      <c r="C770" s="424" t="str">
        <f t="shared" si="47"/>
        <v>31.12.2025</v>
      </c>
      <c r="D770" s="418" t="s">
        <v>617</v>
      </c>
      <c r="E770" s="418">
        <v>11</v>
      </c>
      <c r="F770" s="418" t="s">
        <v>616</v>
      </c>
      <c r="G770" s="418"/>
      <c r="H770" s="425">
        <f>'Справка 6'!N20</f>
        <v>0</v>
      </c>
      <c r="I770" s="418"/>
      <c r="J770" s="418"/>
      <c r="K770" s="418"/>
      <c r="L770" s="418"/>
      <c r="M770" s="418"/>
      <c r="N770" s="418"/>
      <c r="O770" s="418"/>
      <c r="P770" s="418"/>
      <c r="Q770" s="418"/>
      <c r="R770" s="418"/>
      <c r="S770" s="418"/>
      <c r="T770" s="418"/>
      <c r="U770" s="418"/>
      <c r="V770" s="418"/>
      <c r="W770" s="418"/>
      <c r="X770" s="418"/>
      <c r="Y770" s="418"/>
      <c r="Z770" s="418"/>
    </row>
    <row r="771" spans="1:26">
      <c r="A771" s="423" t="str">
        <f t="shared" si="45"/>
        <v>Ейч Ар Кепитъл АД</v>
      </c>
      <c r="B771" s="423" t="str">
        <f t="shared" si="46"/>
        <v>204654533</v>
      </c>
      <c r="C771" s="424" t="str">
        <f t="shared" si="47"/>
        <v>31.12.2025</v>
      </c>
      <c r="D771" s="418" t="s">
        <v>620</v>
      </c>
      <c r="E771" s="418">
        <v>11</v>
      </c>
      <c r="F771" s="418" t="s">
        <v>619</v>
      </c>
      <c r="G771" s="418"/>
      <c r="H771" s="425">
        <f>'Справка 6'!N21</f>
        <v>0</v>
      </c>
      <c r="I771" s="418"/>
      <c r="J771" s="418"/>
      <c r="K771" s="418"/>
      <c r="L771" s="418"/>
      <c r="M771" s="418"/>
      <c r="N771" s="418"/>
      <c r="O771" s="418"/>
      <c r="P771" s="418"/>
      <c r="Q771" s="418"/>
      <c r="R771" s="418"/>
      <c r="S771" s="418"/>
      <c r="T771" s="418"/>
      <c r="U771" s="418"/>
      <c r="V771" s="418"/>
      <c r="W771" s="418"/>
      <c r="X771" s="418"/>
      <c r="Y771" s="418"/>
      <c r="Z771" s="418"/>
    </row>
    <row r="772" spans="1:26">
      <c r="A772" s="423" t="str">
        <f t="shared" si="45"/>
        <v>Ейч Ар Кепитъл АД</v>
      </c>
      <c r="B772" s="423" t="str">
        <f t="shared" si="46"/>
        <v>204654533</v>
      </c>
      <c r="C772" s="424" t="str">
        <f t="shared" si="47"/>
        <v>31.12.2025</v>
      </c>
      <c r="D772" s="418" t="s">
        <v>624</v>
      </c>
      <c r="E772" s="418">
        <v>11</v>
      </c>
      <c r="F772" s="418" t="s">
        <v>623</v>
      </c>
      <c r="G772" s="418"/>
      <c r="H772" s="425">
        <f>'Справка 6'!N23</f>
        <v>0</v>
      </c>
      <c r="I772" s="418"/>
      <c r="J772" s="418"/>
      <c r="K772" s="418"/>
      <c r="L772" s="418"/>
      <c r="M772" s="418"/>
      <c r="N772" s="418"/>
      <c r="O772" s="418"/>
      <c r="P772" s="418"/>
      <c r="Q772" s="418"/>
      <c r="R772" s="418"/>
      <c r="S772" s="418"/>
      <c r="T772" s="418"/>
      <c r="U772" s="418"/>
      <c r="V772" s="418"/>
      <c r="W772" s="418"/>
      <c r="X772" s="418"/>
      <c r="Y772" s="418"/>
      <c r="Z772" s="418"/>
    </row>
    <row r="773" spans="1:26">
      <c r="A773" s="423" t="str">
        <f t="shared" si="45"/>
        <v>Ейч Ар Кепитъл АД</v>
      </c>
      <c r="B773" s="423" t="str">
        <f t="shared" si="46"/>
        <v>204654533</v>
      </c>
      <c r="C773" s="424" t="str">
        <f t="shared" si="47"/>
        <v>31.12.2025</v>
      </c>
      <c r="D773" s="418" t="s">
        <v>626</v>
      </c>
      <c r="E773" s="418">
        <v>11</v>
      </c>
      <c r="F773" s="418" t="s">
        <v>625</v>
      </c>
      <c r="G773" s="418"/>
      <c r="H773" s="425">
        <f>'Справка 6'!N24</f>
        <v>0</v>
      </c>
      <c r="I773" s="418"/>
      <c r="J773" s="418"/>
      <c r="K773" s="418"/>
      <c r="L773" s="418"/>
      <c r="M773" s="418"/>
      <c r="N773" s="418"/>
      <c r="O773" s="418"/>
      <c r="P773" s="418"/>
      <c r="Q773" s="418"/>
      <c r="R773" s="418"/>
      <c r="S773" s="418"/>
      <c r="T773" s="418"/>
      <c r="U773" s="418"/>
      <c r="V773" s="418"/>
      <c r="W773" s="418"/>
      <c r="X773" s="418"/>
      <c r="Y773" s="418"/>
      <c r="Z773" s="418"/>
    </row>
    <row r="774" spans="1:26">
      <c r="A774" s="423" t="str">
        <f t="shared" si="45"/>
        <v>Ейч Ар Кепитъл АД</v>
      </c>
      <c r="B774" s="423" t="str">
        <f t="shared" si="46"/>
        <v>204654533</v>
      </c>
      <c r="C774" s="424" t="str">
        <f t="shared" si="47"/>
        <v>31.12.2025</v>
      </c>
      <c r="D774" s="418" t="s">
        <v>628</v>
      </c>
      <c r="E774" s="418">
        <v>11</v>
      </c>
      <c r="F774" s="418" t="s">
        <v>627</v>
      </c>
      <c r="G774" s="418"/>
      <c r="H774" s="425">
        <f>'Справка 6'!N25</f>
        <v>0</v>
      </c>
      <c r="I774" s="418"/>
      <c r="J774" s="418"/>
      <c r="K774" s="418"/>
      <c r="L774" s="418"/>
      <c r="M774" s="418"/>
      <c r="N774" s="418"/>
      <c r="O774" s="418"/>
      <c r="P774" s="418"/>
      <c r="Q774" s="418"/>
      <c r="R774" s="418"/>
      <c r="S774" s="418"/>
      <c r="T774" s="418"/>
      <c r="U774" s="418"/>
      <c r="V774" s="418"/>
      <c r="W774" s="418"/>
      <c r="X774" s="418"/>
      <c r="Y774" s="418"/>
      <c r="Z774" s="418"/>
    </row>
    <row r="775" spans="1:26">
      <c r="A775" s="423" t="str">
        <f t="shared" si="45"/>
        <v>Ейч Ар Кепитъл АД</v>
      </c>
      <c r="B775" s="423" t="str">
        <f t="shared" si="46"/>
        <v>204654533</v>
      </c>
      <c r="C775" s="424" t="str">
        <f t="shared" si="47"/>
        <v>31.12.2025</v>
      </c>
      <c r="D775" s="418" t="s">
        <v>629</v>
      </c>
      <c r="E775" s="418">
        <v>11</v>
      </c>
      <c r="F775" s="418" t="s">
        <v>612</v>
      </c>
      <c r="G775" s="418"/>
      <c r="H775" s="425">
        <f>'Справка 6'!N26</f>
        <v>0</v>
      </c>
      <c r="I775" s="418"/>
      <c r="J775" s="418"/>
      <c r="K775" s="418"/>
      <c r="L775" s="418"/>
      <c r="M775" s="418"/>
      <c r="N775" s="418"/>
      <c r="O775" s="418"/>
      <c r="P775" s="418"/>
      <c r="Q775" s="418"/>
      <c r="R775" s="418"/>
      <c r="S775" s="418"/>
      <c r="T775" s="418"/>
      <c r="U775" s="418"/>
      <c r="V775" s="418"/>
      <c r="W775" s="418"/>
      <c r="X775" s="418"/>
      <c r="Y775" s="418"/>
      <c r="Z775" s="418"/>
    </row>
    <row r="776" spans="1:26">
      <c r="A776" s="423" t="str">
        <f t="shared" si="45"/>
        <v>Ейч Ар Кепитъл АД</v>
      </c>
      <c r="B776" s="423" t="str">
        <f t="shared" si="46"/>
        <v>204654533</v>
      </c>
      <c r="C776" s="424" t="str">
        <f t="shared" si="47"/>
        <v>31.12.2025</v>
      </c>
      <c r="D776" s="418" t="s">
        <v>630</v>
      </c>
      <c r="E776" s="418">
        <v>11</v>
      </c>
      <c r="F776" s="418" t="s">
        <v>962</v>
      </c>
      <c r="G776" s="418"/>
      <c r="H776" s="425">
        <f>'Справка 6'!N27</f>
        <v>0</v>
      </c>
      <c r="I776" s="418"/>
      <c r="J776" s="418"/>
      <c r="K776" s="418"/>
      <c r="L776" s="418"/>
      <c r="M776" s="418"/>
      <c r="N776" s="418"/>
      <c r="O776" s="418"/>
      <c r="P776" s="418"/>
      <c r="Q776" s="418"/>
      <c r="R776" s="418"/>
      <c r="S776" s="418"/>
      <c r="T776" s="418"/>
      <c r="U776" s="418"/>
      <c r="V776" s="418"/>
      <c r="W776" s="418"/>
      <c r="X776" s="418"/>
      <c r="Y776" s="418"/>
      <c r="Z776" s="418"/>
    </row>
    <row r="777" spans="1:26">
      <c r="A777" s="423" t="str">
        <f t="shared" si="45"/>
        <v>Ейч Ар Кепитъл АД</v>
      </c>
      <c r="B777" s="423" t="str">
        <f t="shared" si="46"/>
        <v>204654533</v>
      </c>
      <c r="C777" s="424" t="str">
        <f t="shared" si="47"/>
        <v>31.12.2025</v>
      </c>
      <c r="D777" s="418" t="s">
        <v>634</v>
      </c>
      <c r="E777" s="418">
        <v>11</v>
      </c>
      <c r="F777" s="418" t="s">
        <v>633</v>
      </c>
      <c r="G777" s="418"/>
      <c r="H777" s="425">
        <f>'Справка 6'!N29</f>
        <v>0</v>
      </c>
      <c r="I777" s="418"/>
      <c r="J777" s="418"/>
      <c r="K777" s="418"/>
      <c r="L777" s="418"/>
      <c r="M777" s="418"/>
      <c r="N777" s="418"/>
      <c r="O777" s="418"/>
      <c r="P777" s="418"/>
      <c r="Q777" s="418"/>
      <c r="R777" s="418"/>
      <c r="S777" s="418"/>
      <c r="T777" s="418"/>
      <c r="U777" s="418"/>
      <c r="V777" s="418"/>
      <c r="W777" s="418"/>
      <c r="X777" s="418"/>
      <c r="Y777" s="418"/>
      <c r="Z777" s="418"/>
    </row>
    <row r="778" spans="1:26">
      <c r="A778" s="423" t="str">
        <f t="shared" si="45"/>
        <v>Ейч Ар Кепитъл АД</v>
      </c>
      <c r="B778" s="423" t="str">
        <f t="shared" si="46"/>
        <v>204654533</v>
      </c>
      <c r="C778" s="424" t="str">
        <f t="shared" si="47"/>
        <v>31.12.2025</v>
      </c>
      <c r="D778" s="418" t="s">
        <v>635</v>
      </c>
      <c r="E778" s="418">
        <v>11</v>
      </c>
      <c r="F778" s="418" t="s">
        <v>126</v>
      </c>
      <c r="G778" s="418"/>
      <c r="H778" s="425">
        <f>'Справка 6'!N30</f>
        <v>0</v>
      </c>
      <c r="I778" s="418"/>
      <c r="J778" s="418"/>
      <c r="K778" s="418"/>
      <c r="L778" s="418"/>
      <c r="M778" s="418"/>
      <c r="N778" s="418"/>
      <c r="O778" s="418"/>
      <c r="P778" s="418"/>
      <c r="Q778" s="418"/>
      <c r="R778" s="418"/>
      <c r="S778" s="418"/>
      <c r="T778" s="418"/>
      <c r="U778" s="418"/>
      <c r="V778" s="418"/>
      <c r="W778" s="418"/>
      <c r="X778" s="418"/>
      <c r="Y778" s="418"/>
      <c r="Z778" s="418"/>
    </row>
    <row r="779" spans="1:26">
      <c r="A779" s="423" t="str">
        <f t="shared" si="45"/>
        <v>Ейч Ар Кепитъл АД</v>
      </c>
      <c r="B779" s="423" t="str">
        <f t="shared" si="46"/>
        <v>204654533</v>
      </c>
      <c r="C779" s="424" t="str">
        <f t="shared" si="47"/>
        <v>31.12.2025</v>
      </c>
      <c r="D779" s="418" t="s">
        <v>636</v>
      </c>
      <c r="E779" s="418">
        <v>11</v>
      </c>
      <c r="F779" s="418" t="s">
        <v>128</v>
      </c>
      <c r="G779" s="418"/>
      <c r="H779" s="425">
        <f>'Справка 6'!N31</f>
        <v>0</v>
      </c>
      <c r="I779" s="418"/>
      <c r="J779" s="418"/>
      <c r="K779" s="418"/>
      <c r="L779" s="418"/>
      <c r="M779" s="418"/>
      <c r="N779" s="418"/>
      <c r="O779" s="418"/>
      <c r="P779" s="418"/>
      <c r="Q779" s="418"/>
      <c r="R779" s="418"/>
      <c r="S779" s="418"/>
      <c r="T779" s="418"/>
      <c r="U779" s="418"/>
      <c r="V779" s="418"/>
      <c r="W779" s="418"/>
      <c r="X779" s="418"/>
      <c r="Y779" s="418"/>
      <c r="Z779" s="418"/>
    </row>
    <row r="780" spans="1:26">
      <c r="A780" s="423" t="str">
        <f t="shared" si="45"/>
        <v>Ейч Ар Кепитъл АД</v>
      </c>
      <c r="B780" s="423" t="str">
        <f t="shared" si="46"/>
        <v>204654533</v>
      </c>
      <c r="C780" s="424" t="str">
        <f t="shared" si="47"/>
        <v>31.12.2025</v>
      </c>
      <c r="D780" s="418" t="s">
        <v>637</v>
      </c>
      <c r="E780" s="418">
        <v>11</v>
      </c>
      <c r="F780" s="418" t="s">
        <v>132</v>
      </c>
      <c r="G780" s="418"/>
      <c r="H780" s="425">
        <f>'Справка 6'!N32</f>
        <v>0</v>
      </c>
      <c r="I780" s="418"/>
      <c r="J780" s="418"/>
      <c r="K780" s="418"/>
      <c r="L780" s="418"/>
      <c r="M780" s="418"/>
      <c r="N780" s="418"/>
      <c r="O780" s="418"/>
      <c r="P780" s="418"/>
      <c r="Q780" s="418"/>
      <c r="R780" s="418"/>
      <c r="S780" s="418"/>
      <c r="T780" s="418"/>
      <c r="U780" s="418"/>
      <c r="V780" s="418"/>
      <c r="W780" s="418"/>
      <c r="X780" s="418"/>
      <c r="Y780" s="418"/>
      <c r="Z780" s="418"/>
    </row>
    <row r="781" spans="1:26">
      <c r="A781" s="423" t="str">
        <f t="shared" ref="A781:A844" si="48">pdeName</f>
        <v>Ейч Ар Кепитъл АД</v>
      </c>
      <c r="B781" s="423" t="str">
        <f t="shared" ref="B781:B844" si="49">pdeBulstat</f>
        <v>204654533</v>
      </c>
      <c r="C781" s="424" t="str">
        <f t="shared" ref="C781:C844" si="50">endDate</f>
        <v>31.12.2025</v>
      </c>
      <c r="D781" s="418" t="s">
        <v>638</v>
      </c>
      <c r="E781" s="418">
        <v>11</v>
      </c>
      <c r="F781" s="418" t="s">
        <v>134</v>
      </c>
      <c r="G781" s="418"/>
      <c r="H781" s="425">
        <f>'Справка 6'!N33</f>
        <v>0</v>
      </c>
      <c r="I781" s="418"/>
      <c r="J781" s="418"/>
      <c r="K781" s="418"/>
      <c r="L781" s="418"/>
      <c r="M781" s="418"/>
      <c r="N781" s="418"/>
      <c r="O781" s="418"/>
      <c r="P781" s="418"/>
      <c r="Q781" s="418"/>
      <c r="R781" s="418"/>
      <c r="S781" s="418"/>
      <c r="T781" s="418"/>
      <c r="U781" s="418"/>
      <c r="V781" s="418"/>
      <c r="W781" s="418"/>
      <c r="X781" s="418"/>
      <c r="Y781" s="418"/>
      <c r="Z781" s="418"/>
    </row>
    <row r="782" spans="1:26">
      <c r="A782" s="423" t="str">
        <f t="shared" si="48"/>
        <v>Ейч Ар Кепитъл АД</v>
      </c>
      <c r="B782" s="423" t="str">
        <f t="shared" si="49"/>
        <v>204654533</v>
      </c>
      <c r="C782" s="424" t="str">
        <f t="shared" si="50"/>
        <v>31.12.2025</v>
      </c>
      <c r="D782" s="418" t="s">
        <v>640</v>
      </c>
      <c r="E782" s="418">
        <v>11</v>
      </c>
      <c r="F782" s="418" t="s">
        <v>639</v>
      </c>
      <c r="G782" s="418"/>
      <c r="H782" s="425">
        <f>'Справка 6'!N34</f>
        <v>0</v>
      </c>
      <c r="I782" s="418"/>
      <c r="J782" s="418"/>
      <c r="K782" s="418"/>
      <c r="L782" s="418"/>
      <c r="M782" s="418"/>
      <c r="N782" s="418"/>
      <c r="O782" s="418"/>
      <c r="P782" s="418"/>
      <c r="Q782" s="418"/>
      <c r="R782" s="418"/>
      <c r="S782" s="418"/>
      <c r="T782" s="418"/>
      <c r="U782" s="418"/>
      <c r="V782" s="418"/>
      <c r="W782" s="418"/>
      <c r="X782" s="418"/>
      <c r="Y782" s="418"/>
      <c r="Z782" s="418"/>
    </row>
    <row r="783" spans="1:26">
      <c r="A783" s="423" t="str">
        <f t="shared" si="48"/>
        <v>Ейч Ар Кепитъл АД</v>
      </c>
      <c r="B783" s="423" t="str">
        <f t="shared" si="49"/>
        <v>204654533</v>
      </c>
      <c r="C783" s="424" t="str">
        <f t="shared" si="50"/>
        <v>31.12.2025</v>
      </c>
      <c r="D783" s="418" t="s">
        <v>641</v>
      </c>
      <c r="E783" s="418">
        <v>11</v>
      </c>
      <c r="F783" s="418" t="s">
        <v>140</v>
      </c>
      <c r="G783" s="418"/>
      <c r="H783" s="425">
        <f>'Справка 6'!N35</f>
        <v>0</v>
      </c>
      <c r="I783" s="418"/>
      <c r="J783" s="418"/>
      <c r="K783" s="418"/>
      <c r="L783" s="418"/>
      <c r="M783" s="418"/>
      <c r="N783" s="418"/>
      <c r="O783" s="418"/>
      <c r="P783" s="418"/>
      <c r="Q783" s="418"/>
      <c r="R783" s="418"/>
      <c r="S783" s="418"/>
      <c r="T783" s="418"/>
      <c r="U783" s="418"/>
      <c r="V783" s="418"/>
      <c r="W783" s="418"/>
      <c r="X783" s="418"/>
      <c r="Y783" s="418"/>
      <c r="Z783" s="418"/>
    </row>
    <row r="784" spans="1:26">
      <c r="A784" s="423" t="str">
        <f t="shared" si="48"/>
        <v>Ейч Ар Кепитъл АД</v>
      </c>
      <c r="B784" s="423" t="str">
        <f t="shared" si="49"/>
        <v>204654533</v>
      </c>
      <c r="C784" s="424" t="str">
        <f t="shared" si="50"/>
        <v>31.12.2025</v>
      </c>
      <c r="D784" s="418" t="s">
        <v>643</v>
      </c>
      <c r="E784" s="418">
        <v>11</v>
      </c>
      <c r="F784" s="418" t="s">
        <v>642</v>
      </c>
      <c r="G784" s="418"/>
      <c r="H784" s="425">
        <f>'Справка 6'!N36</f>
        <v>0</v>
      </c>
      <c r="I784" s="418"/>
      <c r="J784" s="418"/>
      <c r="K784" s="418"/>
      <c r="L784" s="418"/>
      <c r="M784" s="418"/>
      <c r="N784" s="418"/>
      <c r="O784" s="418"/>
      <c r="P784" s="418"/>
      <c r="Q784" s="418"/>
      <c r="R784" s="418"/>
      <c r="S784" s="418"/>
      <c r="T784" s="418"/>
      <c r="U784" s="418"/>
      <c r="V784" s="418"/>
      <c r="W784" s="418"/>
      <c r="X784" s="418"/>
      <c r="Y784" s="418"/>
      <c r="Z784" s="418"/>
    </row>
    <row r="785" spans="1:26">
      <c r="A785" s="423" t="str">
        <f t="shared" si="48"/>
        <v>Ейч Ар Кепитъл АД</v>
      </c>
      <c r="B785" s="423" t="str">
        <f t="shared" si="49"/>
        <v>204654533</v>
      </c>
      <c r="C785" s="424" t="str">
        <f t="shared" si="50"/>
        <v>31.12.2025</v>
      </c>
      <c r="D785" s="418" t="s">
        <v>645</v>
      </c>
      <c r="E785" s="418">
        <v>11</v>
      </c>
      <c r="F785" s="418" t="s">
        <v>644</v>
      </c>
      <c r="G785" s="418"/>
      <c r="H785" s="425">
        <f>'Справка 6'!N37</f>
        <v>0</v>
      </c>
      <c r="I785" s="418"/>
      <c r="J785" s="418"/>
      <c r="K785" s="418"/>
      <c r="L785" s="418"/>
      <c r="M785" s="418"/>
      <c r="N785" s="418"/>
      <c r="O785" s="418"/>
      <c r="P785" s="418"/>
      <c r="Q785" s="418"/>
      <c r="R785" s="418"/>
      <c r="S785" s="418"/>
      <c r="T785" s="418"/>
      <c r="U785" s="418"/>
      <c r="V785" s="418"/>
      <c r="W785" s="418"/>
      <c r="X785" s="418"/>
      <c r="Y785" s="418"/>
      <c r="Z785" s="418"/>
    </row>
    <row r="786" spans="1:26">
      <c r="A786" s="423" t="str">
        <f t="shared" si="48"/>
        <v>Ейч Ар Кепитъл АД</v>
      </c>
      <c r="B786" s="423" t="str">
        <f t="shared" si="49"/>
        <v>204654533</v>
      </c>
      <c r="C786" s="424" t="str">
        <f t="shared" si="50"/>
        <v>31.12.2025</v>
      </c>
      <c r="D786" s="418" t="s">
        <v>647</v>
      </c>
      <c r="E786" s="418">
        <v>11</v>
      </c>
      <c r="F786" s="418" t="s">
        <v>646</v>
      </c>
      <c r="G786" s="418"/>
      <c r="H786" s="425">
        <f>'Справка 6'!N38</f>
        <v>0</v>
      </c>
      <c r="I786" s="418"/>
      <c r="J786" s="418"/>
      <c r="K786" s="418"/>
      <c r="L786" s="418"/>
      <c r="M786" s="418"/>
      <c r="N786" s="418"/>
      <c r="O786" s="418"/>
      <c r="P786" s="418"/>
      <c r="Q786" s="418"/>
      <c r="R786" s="418"/>
      <c r="S786" s="418"/>
      <c r="T786" s="418"/>
      <c r="U786" s="418"/>
      <c r="V786" s="418"/>
      <c r="W786" s="418"/>
      <c r="X786" s="418"/>
      <c r="Y786" s="418"/>
      <c r="Z786" s="418"/>
    </row>
    <row r="787" spans="1:26">
      <c r="A787" s="423" t="str">
        <f t="shared" si="48"/>
        <v>Ейч Ар Кепитъл АД</v>
      </c>
      <c r="B787" s="423" t="str">
        <f t="shared" si="49"/>
        <v>204654533</v>
      </c>
      <c r="C787" s="424" t="str">
        <f t="shared" si="50"/>
        <v>31.12.2025</v>
      </c>
      <c r="D787" s="418" t="s">
        <v>648</v>
      </c>
      <c r="E787" s="418">
        <v>11</v>
      </c>
      <c r="F787" s="418" t="s">
        <v>612</v>
      </c>
      <c r="G787" s="418"/>
      <c r="H787" s="425">
        <f>'Справка 6'!N39</f>
        <v>0</v>
      </c>
      <c r="I787" s="418"/>
      <c r="J787" s="418"/>
      <c r="K787" s="418"/>
      <c r="L787" s="418"/>
      <c r="M787" s="418"/>
      <c r="N787" s="418"/>
      <c r="O787" s="418"/>
      <c r="P787" s="418"/>
      <c r="Q787" s="418"/>
      <c r="R787" s="418"/>
      <c r="S787" s="418"/>
      <c r="T787" s="418"/>
      <c r="U787" s="418"/>
      <c r="V787" s="418"/>
      <c r="W787" s="418"/>
      <c r="X787" s="418"/>
      <c r="Y787" s="418"/>
      <c r="Z787" s="418"/>
    </row>
    <row r="788" spans="1:26">
      <c r="A788" s="423" t="str">
        <f t="shared" si="48"/>
        <v>Ейч Ар Кепитъл АД</v>
      </c>
      <c r="B788" s="423" t="str">
        <f t="shared" si="49"/>
        <v>204654533</v>
      </c>
      <c r="C788" s="424" t="str">
        <f t="shared" si="50"/>
        <v>31.12.2025</v>
      </c>
      <c r="D788" s="418" t="s">
        <v>650</v>
      </c>
      <c r="E788" s="418">
        <v>11</v>
      </c>
      <c r="F788" s="418" t="s">
        <v>632</v>
      </c>
      <c r="G788" s="418"/>
      <c r="H788" s="425">
        <f>'Справка 6'!N40</f>
        <v>0</v>
      </c>
      <c r="I788" s="418"/>
      <c r="J788" s="418"/>
      <c r="K788" s="418"/>
      <c r="L788" s="418"/>
      <c r="M788" s="418"/>
      <c r="N788" s="418"/>
      <c r="O788" s="418"/>
      <c r="P788" s="418"/>
      <c r="Q788" s="418"/>
      <c r="R788" s="418"/>
      <c r="S788" s="418"/>
      <c r="T788" s="418"/>
      <c r="U788" s="418"/>
      <c r="V788" s="418"/>
      <c r="W788" s="418"/>
      <c r="X788" s="418"/>
      <c r="Y788" s="418"/>
      <c r="Z788" s="418"/>
    </row>
    <row r="789" spans="1:26">
      <c r="A789" s="423" t="str">
        <f t="shared" si="48"/>
        <v>Ейч Ар Кепитъл АД</v>
      </c>
      <c r="B789" s="423" t="str">
        <f t="shared" si="49"/>
        <v>204654533</v>
      </c>
      <c r="C789" s="424" t="str">
        <f t="shared" si="50"/>
        <v>31.12.2025</v>
      </c>
      <c r="D789" s="418" t="s">
        <v>653</v>
      </c>
      <c r="E789" s="418">
        <v>11</v>
      </c>
      <c r="F789" s="418" t="s">
        <v>652</v>
      </c>
      <c r="G789" s="418"/>
      <c r="H789" s="425">
        <f>'Справка 6'!N41</f>
        <v>0</v>
      </c>
      <c r="I789" s="418"/>
      <c r="J789" s="418"/>
      <c r="K789" s="418"/>
      <c r="L789" s="418"/>
      <c r="M789" s="418"/>
      <c r="N789" s="418"/>
      <c r="O789" s="418"/>
      <c r="P789" s="418"/>
      <c r="Q789" s="418"/>
      <c r="R789" s="418"/>
      <c r="S789" s="418"/>
      <c r="T789" s="418"/>
      <c r="U789" s="418"/>
      <c r="V789" s="418"/>
      <c r="W789" s="418"/>
      <c r="X789" s="418"/>
      <c r="Y789" s="418"/>
      <c r="Z789" s="418"/>
    </row>
    <row r="790" spans="1:26">
      <c r="A790" s="423" t="str">
        <f t="shared" si="48"/>
        <v>Ейч Ар Кепитъл АД</v>
      </c>
      <c r="B790" s="423" t="str">
        <f t="shared" si="49"/>
        <v>204654533</v>
      </c>
      <c r="C790" s="424" t="str">
        <f t="shared" si="50"/>
        <v>31.12.2025</v>
      </c>
      <c r="D790" s="418" t="s">
        <v>655</v>
      </c>
      <c r="E790" s="418">
        <v>11</v>
      </c>
      <c r="F790" s="418" t="s">
        <v>654</v>
      </c>
      <c r="G790" s="418"/>
      <c r="H790" s="427">
        <f>'Справка 6'!N42</f>
        <v>3</v>
      </c>
      <c r="I790" s="418"/>
      <c r="J790" s="418"/>
      <c r="K790" s="418"/>
      <c r="L790" s="418"/>
      <c r="M790" s="418"/>
      <c r="N790" s="418"/>
      <c r="O790" s="418"/>
      <c r="P790" s="418"/>
      <c r="Q790" s="418"/>
      <c r="R790" s="418"/>
      <c r="S790" s="418"/>
      <c r="T790" s="418"/>
      <c r="U790" s="418"/>
      <c r="V790" s="418"/>
      <c r="W790" s="418"/>
      <c r="X790" s="418"/>
      <c r="Y790" s="418"/>
      <c r="Z790" s="418"/>
    </row>
    <row r="791" spans="1:26">
      <c r="A791" s="423" t="str">
        <f t="shared" si="48"/>
        <v>Ейч Ар Кепитъл АД</v>
      </c>
      <c r="B791" s="423" t="str">
        <f t="shared" si="49"/>
        <v>204654533</v>
      </c>
      <c r="C791" s="424" t="str">
        <f t="shared" si="50"/>
        <v>31.12.2025</v>
      </c>
      <c r="D791" s="418" t="s">
        <v>592</v>
      </c>
      <c r="E791" s="418">
        <v>12</v>
      </c>
      <c r="F791" s="418" t="s">
        <v>591</v>
      </c>
      <c r="G791" s="418"/>
      <c r="H791" s="425">
        <f>'Справка 6'!O11</f>
        <v>0</v>
      </c>
      <c r="I791" s="418"/>
      <c r="J791" s="418"/>
      <c r="K791" s="418"/>
      <c r="L791" s="418"/>
      <c r="M791" s="418"/>
      <c r="N791" s="418"/>
      <c r="O791" s="418"/>
      <c r="P791" s="418"/>
      <c r="Q791" s="418"/>
      <c r="R791" s="418"/>
      <c r="S791" s="418"/>
      <c r="T791" s="418"/>
      <c r="U791" s="418"/>
      <c r="V791" s="418"/>
      <c r="W791" s="418"/>
      <c r="X791" s="418"/>
      <c r="Y791" s="418"/>
      <c r="Z791" s="418"/>
    </row>
    <row r="792" spans="1:26">
      <c r="A792" s="423" t="str">
        <f t="shared" si="48"/>
        <v>Ейч Ар Кепитъл АД</v>
      </c>
      <c r="B792" s="423" t="str">
        <f t="shared" si="49"/>
        <v>204654533</v>
      </c>
      <c r="C792" s="424" t="str">
        <f t="shared" si="50"/>
        <v>31.12.2025</v>
      </c>
      <c r="D792" s="418" t="s">
        <v>595</v>
      </c>
      <c r="E792" s="418">
        <v>12</v>
      </c>
      <c r="F792" s="418" t="s">
        <v>594</v>
      </c>
      <c r="G792" s="418"/>
      <c r="H792" s="425">
        <f>'Справка 6'!O12</f>
        <v>0</v>
      </c>
      <c r="I792" s="418"/>
      <c r="J792" s="418"/>
      <c r="K792" s="418"/>
      <c r="L792" s="418"/>
      <c r="M792" s="418"/>
      <c r="N792" s="418"/>
      <c r="O792" s="418"/>
      <c r="P792" s="418"/>
      <c r="Q792" s="418"/>
      <c r="R792" s="418"/>
      <c r="S792" s="418"/>
      <c r="T792" s="418"/>
      <c r="U792" s="418"/>
      <c r="V792" s="418"/>
      <c r="W792" s="418"/>
      <c r="X792" s="418"/>
      <c r="Y792" s="418"/>
      <c r="Z792" s="418"/>
    </row>
    <row r="793" spans="1:26">
      <c r="A793" s="423" t="str">
        <f t="shared" si="48"/>
        <v>Ейч Ар Кепитъл АД</v>
      </c>
      <c r="B793" s="423" t="str">
        <f t="shared" si="49"/>
        <v>204654533</v>
      </c>
      <c r="C793" s="424" t="str">
        <f t="shared" si="50"/>
        <v>31.12.2025</v>
      </c>
      <c r="D793" s="418" t="s">
        <v>598</v>
      </c>
      <c r="E793" s="418">
        <v>12</v>
      </c>
      <c r="F793" s="418" t="s">
        <v>597</v>
      </c>
      <c r="G793" s="418"/>
      <c r="H793" s="425">
        <f>'Справка 6'!O13</f>
        <v>0</v>
      </c>
      <c r="I793" s="418"/>
      <c r="J793" s="418"/>
      <c r="K793" s="418"/>
      <c r="L793" s="418"/>
      <c r="M793" s="418"/>
      <c r="N793" s="418"/>
      <c r="O793" s="418"/>
      <c r="P793" s="418"/>
      <c r="Q793" s="418"/>
      <c r="R793" s="418"/>
      <c r="S793" s="418"/>
      <c r="T793" s="418"/>
      <c r="U793" s="418"/>
      <c r="V793" s="418"/>
      <c r="W793" s="418"/>
      <c r="X793" s="418"/>
      <c r="Y793" s="418"/>
      <c r="Z793" s="418"/>
    </row>
    <row r="794" spans="1:26">
      <c r="A794" s="423" t="str">
        <f t="shared" si="48"/>
        <v>Ейч Ар Кепитъл АД</v>
      </c>
      <c r="B794" s="423" t="str">
        <f t="shared" si="49"/>
        <v>204654533</v>
      </c>
      <c r="C794" s="424" t="str">
        <f t="shared" si="50"/>
        <v>31.12.2025</v>
      </c>
      <c r="D794" s="418" t="s">
        <v>601</v>
      </c>
      <c r="E794" s="418">
        <v>12</v>
      </c>
      <c r="F794" s="418" t="s">
        <v>600</v>
      </c>
      <c r="G794" s="418"/>
      <c r="H794" s="425">
        <f>'Справка 6'!O14</f>
        <v>0</v>
      </c>
      <c r="I794" s="418"/>
      <c r="J794" s="418"/>
      <c r="K794" s="418"/>
      <c r="L794" s="418"/>
      <c r="M794" s="418"/>
      <c r="N794" s="418"/>
      <c r="O794" s="418"/>
      <c r="P794" s="418"/>
      <c r="Q794" s="418"/>
      <c r="R794" s="418"/>
      <c r="S794" s="418"/>
      <c r="T794" s="418"/>
      <c r="U794" s="418"/>
      <c r="V794" s="418"/>
      <c r="W794" s="418"/>
      <c r="X794" s="418"/>
      <c r="Y794" s="418"/>
      <c r="Z794" s="418"/>
    </row>
    <row r="795" spans="1:26">
      <c r="A795" s="423" t="str">
        <f t="shared" si="48"/>
        <v>Ейч Ар Кепитъл АД</v>
      </c>
      <c r="B795" s="423" t="str">
        <f t="shared" si="49"/>
        <v>204654533</v>
      </c>
      <c r="C795" s="424" t="str">
        <f t="shared" si="50"/>
        <v>31.12.2025</v>
      </c>
      <c r="D795" s="418" t="s">
        <v>604</v>
      </c>
      <c r="E795" s="418">
        <v>12</v>
      </c>
      <c r="F795" s="418" t="s">
        <v>603</v>
      </c>
      <c r="G795" s="418"/>
      <c r="H795" s="425">
        <f>'Справка 6'!O15</f>
        <v>0</v>
      </c>
      <c r="I795" s="418"/>
      <c r="J795" s="418"/>
      <c r="K795" s="418"/>
      <c r="L795" s="418"/>
      <c r="M795" s="418"/>
      <c r="N795" s="418"/>
      <c r="O795" s="418"/>
      <c r="P795" s="418"/>
      <c r="Q795" s="418"/>
      <c r="R795" s="418"/>
      <c r="S795" s="418"/>
      <c r="T795" s="418"/>
      <c r="U795" s="418"/>
      <c r="V795" s="418"/>
      <c r="W795" s="418"/>
      <c r="X795" s="418"/>
      <c r="Y795" s="418"/>
      <c r="Z795" s="418"/>
    </row>
    <row r="796" spans="1:26">
      <c r="A796" s="423" t="str">
        <f t="shared" si="48"/>
        <v>Ейч Ар Кепитъл АД</v>
      </c>
      <c r="B796" s="423" t="str">
        <f t="shared" si="49"/>
        <v>204654533</v>
      </c>
      <c r="C796" s="424" t="str">
        <f t="shared" si="50"/>
        <v>31.12.2025</v>
      </c>
      <c r="D796" s="418" t="s">
        <v>607</v>
      </c>
      <c r="E796" s="418">
        <v>12</v>
      </c>
      <c r="F796" s="418" t="s">
        <v>606</v>
      </c>
      <c r="G796" s="418"/>
      <c r="H796" s="425">
        <f>'Справка 6'!O16</f>
        <v>0</v>
      </c>
      <c r="I796" s="418"/>
      <c r="J796" s="418"/>
      <c r="K796" s="418"/>
      <c r="L796" s="418"/>
      <c r="M796" s="418"/>
      <c r="N796" s="418"/>
      <c r="O796" s="418"/>
      <c r="P796" s="418"/>
      <c r="Q796" s="418"/>
      <c r="R796" s="418"/>
      <c r="S796" s="418"/>
      <c r="T796" s="418"/>
      <c r="U796" s="418"/>
      <c r="V796" s="418"/>
      <c r="W796" s="418"/>
      <c r="X796" s="418"/>
      <c r="Y796" s="418"/>
      <c r="Z796" s="418"/>
    </row>
    <row r="797" spans="1:26">
      <c r="A797" s="423" t="str">
        <f t="shared" si="48"/>
        <v>Ейч Ар Кепитъл АД</v>
      </c>
      <c r="B797" s="423" t="str">
        <f t="shared" si="49"/>
        <v>204654533</v>
      </c>
      <c r="C797" s="424" t="str">
        <f t="shared" si="50"/>
        <v>31.12.2025</v>
      </c>
      <c r="D797" s="418" t="s">
        <v>610</v>
      </c>
      <c r="E797" s="418">
        <v>12</v>
      </c>
      <c r="F797" s="418" t="s">
        <v>609</v>
      </c>
      <c r="G797" s="418"/>
      <c r="H797" s="425">
        <f>'Справка 6'!O17</f>
        <v>0</v>
      </c>
      <c r="I797" s="418"/>
      <c r="J797" s="418"/>
      <c r="K797" s="418"/>
      <c r="L797" s="418"/>
      <c r="M797" s="418"/>
      <c r="N797" s="418"/>
      <c r="O797" s="418"/>
      <c r="P797" s="418"/>
      <c r="Q797" s="418"/>
      <c r="R797" s="418"/>
      <c r="S797" s="418"/>
      <c r="T797" s="418"/>
      <c r="U797" s="418"/>
      <c r="V797" s="418"/>
      <c r="W797" s="418"/>
      <c r="X797" s="418"/>
      <c r="Y797" s="418"/>
      <c r="Z797" s="418"/>
    </row>
    <row r="798" spans="1:26">
      <c r="A798" s="423" t="str">
        <f t="shared" si="48"/>
        <v>Ейч Ар Кепитъл АД</v>
      </c>
      <c r="B798" s="423" t="str">
        <f t="shared" si="49"/>
        <v>204654533</v>
      </c>
      <c r="C798" s="424" t="str">
        <f t="shared" si="50"/>
        <v>31.12.2025</v>
      </c>
      <c r="D798" s="418" t="s">
        <v>613</v>
      </c>
      <c r="E798" s="418">
        <v>12</v>
      </c>
      <c r="F798" s="418" t="s">
        <v>612</v>
      </c>
      <c r="G798" s="418"/>
      <c r="H798" s="425">
        <f>'Справка 6'!O18</f>
        <v>0</v>
      </c>
      <c r="I798" s="418"/>
      <c r="J798" s="418"/>
      <c r="K798" s="418"/>
      <c r="L798" s="418"/>
      <c r="M798" s="418"/>
      <c r="N798" s="418"/>
      <c r="O798" s="418"/>
      <c r="P798" s="418"/>
      <c r="Q798" s="418"/>
      <c r="R798" s="418"/>
      <c r="S798" s="418"/>
      <c r="T798" s="418"/>
      <c r="U798" s="418"/>
      <c r="V798" s="418"/>
      <c r="W798" s="418"/>
      <c r="X798" s="418"/>
      <c r="Y798" s="418"/>
      <c r="Z798" s="418"/>
    </row>
    <row r="799" spans="1:26">
      <c r="A799" s="423" t="str">
        <f t="shared" si="48"/>
        <v>Ейч Ар Кепитъл АД</v>
      </c>
      <c r="B799" s="423" t="str">
        <f t="shared" si="49"/>
        <v>204654533</v>
      </c>
      <c r="C799" s="424" t="str">
        <f t="shared" si="50"/>
        <v>31.12.2025</v>
      </c>
      <c r="D799" s="418" t="s">
        <v>614</v>
      </c>
      <c r="E799" s="418">
        <v>12</v>
      </c>
      <c r="F799" s="418" t="s">
        <v>589</v>
      </c>
      <c r="G799" s="418"/>
      <c r="H799" s="425">
        <f>'Справка 6'!O19</f>
        <v>0</v>
      </c>
      <c r="I799" s="418"/>
      <c r="J799" s="418"/>
      <c r="K799" s="418"/>
      <c r="L799" s="418"/>
      <c r="M799" s="418"/>
      <c r="N799" s="418"/>
      <c r="O799" s="418"/>
      <c r="P799" s="418"/>
      <c r="Q799" s="418"/>
      <c r="R799" s="418"/>
      <c r="S799" s="418"/>
      <c r="T799" s="418"/>
      <c r="U799" s="418"/>
      <c r="V799" s="418"/>
      <c r="W799" s="418"/>
      <c r="X799" s="418"/>
      <c r="Y799" s="418"/>
      <c r="Z799" s="418"/>
    </row>
    <row r="800" spans="1:26">
      <c r="A800" s="423" t="str">
        <f t="shared" si="48"/>
        <v>Ейч Ар Кепитъл АД</v>
      </c>
      <c r="B800" s="423" t="str">
        <f t="shared" si="49"/>
        <v>204654533</v>
      </c>
      <c r="C800" s="424" t="str">
        <f t="shared" si="50"/>
        <v>31.12.2025</v>
      </c>
      <c r="D800" s="418" t="s">
        <v>617</v>
      </c>
      <c r="E800" s="418">
        <v>12</v>
      </c>
      <c r="F800" s="418" t="s">
        <v>616</v>
      </c>
      <c r="G800" s="418"/>
      <c r="H800" s="425">
        <f>'Справка 6'!O20</f>
        <v>0</v>
      </c>
      <c r="I800" s="418"/>
      <c r="J800" s="418"/>
      <c r="K800" s="418"/>
      <c r="L800" s="418"/>
      <c r="M800" s="418"/>
      <c r="N800" s="418"/>
      <c r="O800" s="418"/>
      <c r="P800" s="418"/>
      <c r="Q800" s="418"/>
      <c r="R800" s="418"/>
      <c r="S800" s="418"/>
      <c r="T800" s="418"/>
      <c r="U800" s="418"/>
      <c r="V800" s="418"/>
      <c r="W800" s="418"/>
      <c r="X800" s="418"/>
      <c r="Y800" s="418"/>
      <c r="Z800" s="418"/>
    </row>
    <row r="801" spans="1:26">
      <c r="A801" s="423" t="str">
        <f t="shared" si="48"/>
        <v>Ейч Ар Кепитъл АД</v>
      </c>
      <c r="B801" s="423" t="str">
        <f t="shared" si="49"/>
        <v>204654533</v>
      </c>
      <c r="C801" s="424" t="str">
        <f t="shared" si="50"/>
        <v>31.12.2025</v>
      </c>
      <c r="D801" s="418" t="s">
        <v>620</v>
      </c>
      <c r="E801" s="418">
        <v>12</v>
      </c>
      <c r="F801" s="418" t="s">
        <v>619</v>
      </c>
      <c r="G801" s="418"/>
      <c r="H801" s="425">
        <f>'Справка 6'!O21</f>
        <v>0</v>
      </c>
      <c r="I801" s="418"/>
      <c r="J801" s="418"/>
      <c r="K801" s="418"/>
      <c r="L801" s="418"/>
      <c r="M801" s="418"/>
      <c r="N801" s="418"/>
      <c r="O801" s="418"/>
      <c r="P801" s="418"/>
      <c r="Q801" s="418"/>
      <c r="R801" s="418"/>
      <c r="S801" s="418"/>
      <c r="T801" s="418"/>
      <c r="U801" s="418"/>
      <c r="V801" s="418"/>
      <c r="W801" s="418"/>
      <c r="X801" s="418"/>
      <c r="Y801" s="418"/>
      <c r="Z801" s="418"/>
    </row>
    <row r="802" spans="1:26">
      <c r="A802" s="423" t="str">
        <f t="shared" si="48"/>
        <v>Ейч Ар Кепитъл АД</v>
      </c>
      <c r="B802" s="423" t="str">
        <f t="shared" si="49"/>
        <v>204654533</v>
      </c>
      <c r="C802" s="424" t="str">
        <f t="shared" si="50"/>
        <v>31.12.2025</v>
      </c>
      <c r="D802" s="418" t="s">
        <v>624</v>
      </c>
      <c r="E802" s="418">
        <v>12</v>
      </c>
      <c r="F802" s="418" t="s">
        <v>623</v>
      </c>
      <c r="G802" s="418"/>
      <c r="H802" s="425">
        <f>'Справка 6'!O23</f>
        <v>0</v>
      </c>
      <c r="I802" s="418"/>
      <c r="J802" s="418"/>
      <c r="K802" s="418"/>
      <c r="L802" s="418"/>
      <c r="M802" s="418"/>
      <c r="N802" s="418"/>
      <c r="O802" s="418"/>
      <c r="P802" s="418"/>
      <c r="Q802" s="418"/>
      <c r="R802" s="418"/>
      <c r="S802" s="418"/>
      <c r="T802" s="418"/>
      <c r="U802" s="418"/>
      <c r="V802" s="418"/>
      <c r="W802" s="418"/>
      <c r="X802" s="418"/>
      <c r="Y802" s="418"/>
      <c r="Z802" s="418"/>
    </row>
    <row r="803" spans="1:26">
      <c r="A803" s="423" t="str">
        <f t="shared" si="48"/>
        <v>Ейч Ар Кепитъл АД</v>
      </c>
      <c r="B803" s="423" t="str">
        <f t="shared" si="49"/>
        <v>204654533</v>
      </c>
      <c r="C803" s="424" t="str">
        <f t="shared" si="50"/>
        <v>31.12.2025</v>
      </c>
      <c r="D803" s="418" t="s">
        <v>626</v>
      </c>
      <c r="E803" s="418">
        <v>12</v>
      </c>
      <c r="F803" s="418" t="s">
        <v>625</v>
      </c>
      <c r="G803" s="418"/>
      <c r="H803" s="425">
        <f>'Справка 6'!O24</f>
        <v>0</v>
      </c>
      <c r="I803" s="418"/>
      <c r="J803" s="418"/>
      <c r="K803" s="418"/>
      <c r="L803" s="418"/>
      <c r="M803" s="418"/>
      <c r="N803" s="418"/>
      <c r="O803" s="418"/>
      <c r="P803" s="418"/>
      <c r="Q803" s="418"/>
      <c r="R803" s="418"/>
      <c r="S803" s="418"/>
      <c r="T803" s="418"/>
      <c r="U803" s="418"/>
      <c r="V803" s="418"/>
      <c r="W803" s="418"/>
      <c r="X803" s="418"/>
      <c r="Y803" s="418"/>
      <c r="Z803" s="418"/>
    </row>
    <row r="804" spans="1:26">
      <c r="A804" s="423" t="str">
        <f t="shared" si="48"/>
        <v>Ейч Ар Кепитъл АД</v>
      </c>
      <c r="B804" s="423" t="str">
        <f t="shared" si="49"/>
        <v>204654533</v>
      </c>
      <c r="C804" s="424" t="str">
        <f t="shared" si="50"/>
        <v>31.12.2025</v>
      </c>
      <c r="D804" s="418" t="s">
        <v>628</v>
      </c>
      <c r="E804" s="418">
        <v>12</v>
      </c>
      <c r="F804" s="418" t="s">
        <v>627</v>
      </c>
      <c r="G804" s="418"/>
      <c r="H804" s="425">
        <f>'Справка 6'!O25</f>
        <v>0</v>
      </c>
      <c r="I804" s="418"/>
      <c r="J804" s="418"/>
      <c r="K804" s="418"/>
      <c r="L804" s="418"/>
      <c r="M804" s="418"/>
      <c r="N804" s="418"/>
      <c r="O804" s="418"/>
      <c r="P804" s="418"/>
      <c r="Q804" s="418"/>
      <c r="R804" s="418"/>
      <c r="S804" s="418"/>
      <c r="T804" s="418"/>
      <c r="U804" s="418"/>
      <c r="V804" s="418"/>
      <c r="W804" s="418"/>
      <c r="X804" s="418"/>
      <c r="Y804" s="418"/>
      <c r="Z804" s="418"/>
    </row>
    <row r="805" spans="1:26">
      <c r="A805" s="423" t="str">
        <f t="shared" si="48"/>
        <v>Ейч Ар Кепитъл АД</v>
      </c>
      <c r="B805" s="423" t="str">
        <f t="shared" si="49"/>
        <v>204654533</v>
      </c>
      <c r="C805" s="424" t="str">
        <f t="shared" si="50"/>
        <v>31.12.2025</v>
      </c>
      <c r="D805" s="418" t="s">
        <v>629</v>
      </c>
      <c r="E805" s="418">
        <v>12</v>
      </c>
      <c r="F805" s="418" t="s">
        <v>612</v>
      </c>
      <c r="G805" s="418"/>
      <c r="H805" s="425">
        <f>'Справка 6'!O26</f>
        <v>0</v>
      </c>
      <c r="I805" s="418"/>
      <c r="J805" s="418"/>
      <c r="K805" s="418"/>
      <c r="L805" s="418"/>
      <c r="M805" s="418"/>
      <c r="N805" s="418"/>
      <c r="O805" s="418"/>
      <c r="P805" s="418"/>
      <c r="Q805" s="418"/>
      <c r="R805" s="418"/>
      <c r="S805" s="418"/>
      <c r="T805" s="418"/>
      <c r="U805" s="418"/>
      <c r="V805" s="418"/>
      <c r="W805" s="418"/>
      <c r="X805" s="418"/>
      <c r="Y805" s="418"/>
      <c r="Z805" s="418"/>
    </row>
    <row r="806" spans="1:26">
      <c r="A806" s="423" t="str">
        <f t="shared" si="48"/>
        <v>Ейч Ар Кепитъл АД</v>
      </c>
      <c r="B806" s="423" t="str">
        <f t="shared" si="49"/>
        <v>204654533</v>
      </c>
      <c r="C806" s="424" t="str">
        <f t="shared" si="50"/>
        <v>31.12.2025</v>
      </c>
      <c r="D806" s="418" t="s">
        <v>630</v>
      </c>
      <c r="E806" s="418">
        <v>12</v>
      </c>
      <c r="F806" s="418" t="s">
        <v>962</v>
      </c>
      <c r="G806" s="418"/>
      <c r="H806" s="425">
        <f>'Справка 6'!O27</f>
        <v>0</v>
      </c>
      <c r="I806" s="418"/>
      <c r="J806" s="418"/>
      <c r="K806" s="418"/>
      <c r="L806" s="418"/>
      <c r="M806" s="418"/>
      <c r="N806" s="418"/>
      <c r="O806" s="418"/>
      <c r="P806" s="418"/>
      <c r="Q806" s="418"/>
      <c r="R806" s="418"/>
      <c r="S806" s="418"/>
      <c r="T806" s="418"/>
      <c r="U806" s="418"/>
      <c r="V806" s="418"/>
      <c r="W806" s="418"/>
      <c r="X806" s="418"/>
      <c r="Y806" s="418"/>
      <c r="Z806" s="418"/>
    </row>
    <row r="807" spans="1:26">
      <c r="A807" s="423" t="str">
        <f t="shared" si="48"/>
        <v>Ейч Ар Кепитъл АД</v>
      </c>
      <c r="B807" s="423" t="str">
        <f t="shared" si="49"/>
        <v>204654533</v>
      </c>
      <c r="C807" s="424" t="str">
        <f t="shared" si="50"/>
        <v>31.12.2025</v>
      </c>
      <c r="D807" s="418" t="s">
        <v>634</v>
      </c>
      <c r="E807" s="418">
        <v>12</v>
      </c>
      <c r="F807" s="418" t="s">
        <v>633</v>
      </c>
      <c r="G807" s="418"/>
      <c r="H807" s="425">
        <f>'Справка 6'!O29</f>
        <v>0</v>
      </c>
      <c r="I807" s="418"/>
      <c r="J807" s="418"/>
      <c r="K807" s="418"/>
      <c r="L807" s="418"/>
      <c r="M807" s="418"/>
      <c r="N807" s="418"/>
      <c r="O807" s="418"/>
      <c r="P807" s="418"/>
      <c r="Q807" s="418"/>
      <c r="R807" s="418"/>
      <c r="S807" s="418"/>
      <c r="T807" s="418"/>
      <c r="U807" s="418"/>
      <c r="V807" s="418"/>
      <c r="W807" s="418"/>
      <c r="X807" s="418"/>
      <c r="Y807" s="418"/>
      <c r="Z807" s="418"/>
    </row>
    <row r="808" spans="1:26">
      <c r="A808" s="423" t="str">
        <f t="shared" si="48"/>
        <v>Ейч Ар Кепитъл АД</v>
      </c>
      <c r="B808" s="423" t="str">
        <f t="shared" si="49"/>
        <v>204654533</v>
      </c>
      <c r="C808" s="424" t="str">
        <f t="shared" si="50"/>
        <v>31.12.2025</v>
      </c>
      <c r="D808" s="418" t="s">
        <v>635</v>
      </c>
      <c r="E808" s="418">
        <v>12</v>
      </c>
      <c r="F808" s="418" t="s">
        <v>126</v>
      </c>
      <c r="G808" s="418"/>
      <c r="H808" s="425">
        <f>'Справка 6'!O30</f>
        <v>0</v>
      </c>
      <c r="I808" s="418"/>
      <c r="J808" s="418"/>
      <c r="K808" s="418"/>
      <c r="L808" s="418"/>
      <c r="M808" s="418"/>
      <c r="N808" s="418"/>
      <c r="O808" s="418"/>
      <c r="P808" s="418"/>
      <c r="Q808" s="418"/>
      <c r="R808" s="418"/>
      <c r="S808" s="418"/>
      <c r="T808" s="418"/>
      <c r="U808" s="418"/>
      <c r="V808" s="418"/>
      <c r="W808" s="418"/>
      <c r="X808" s="418"/>
      <c r="Y808" s="418"/>
      <c r="Z808" s="418"/>
    </row>
    <row r="809" spans="1:26">
      <c r="A809" s="423" t="str">
        <f t="shared" si="48"/>
        <v>Ейч Ар Кепитъл АД</v>
      </c>
      <c r="B809" s="423" t="str">
        <f t="shared" si="49"/>
        <v>204654533</v>
      </c>
      <c r="C809" s="424" t="str">
        <f t="shared" si="50"/>
        <v>31.12.2025</v>
      </c>
      <c r="D809" s="418" t="s">
        <v>636</v>
      </c>
      <c r="E809" s="418">
        <v>12</v>
      </c>
      <c r="F809" s="418" t="s">
        <v>128</v>
      </c>
      <c r="G809" s="418"/>
      <c r="H809" s="425">
        <f>'Справка 6'!O31</f>
        <v>0</v>
      </c>
      <c r="I809" s="418"/>
      <c r="J809" s="418"/>
      <c r="K809" s="418"/>
      <c r="L809" s="418"/>
      <c r="M809" s="418"/>
      <c r="N809" s="418"/>
      <c r="O809" s="418"/>
      <c r="P809" s="418"/>
      <c r="Q809" s="418"/>
      <c r="R809" s="418"/>
      <c r="S809" s="418"/>
      <c r="T809" s="418"/>
      <c r="U809" s="418"/>
      <c r="V809" s="418"/>
      <c r="W809" s="418"/>
      <c r="X809" s="418"/>
      <c r="Y809" s="418"/>
      <c r="Z809" s="418"/>
    </row>
    <row r="810" spans="1:26">
      <c r="A810" s="423" t="str">
        <f t="shared" si="48"/>
        <v>Ейч Ар Кепитъл АД</v>
      </c>
      <c r="B810" s="423" t="str">
        <f t="shared" si="49"/>
        <v>204654533</v>
      </c>
      <c r="C810" s="424" t="str">
        <f t="shared" si="50"/>
        <v>31.12.2025</v>
      </c>
      <c r="D810" s="418" t="s">
        <v>637</v>
      </c>
      <c r="E810" s="418">
        <v>12</v>
      </c>
      <c r="F810" s="418" t="s">
        <v>132</v>
      </c>
      <c r="G810" s="418"/>
      <c r="H810" s="425">
        <f>'Справка 6'!O32</f>
        <v>0</v>
      </c>
      <c r="I810" s="418"/>
      <c r="J810" s="418"/>
      <c r="K810" s="418"/>
      <c r="L810" s="418"/>
      <c r="M810" s="418"/>
      <c r="N810" s="418"/>
      <c r="O810" s="418"/>
      <c r="P810" s="418"/>
      <c r="Q810" s="418"/>
      <c r="R810" s="418"/>
      <c r="S810" s="418"/>
      <c r="T810" s="418"/>
      <c r="U810" s="418"/>
      <c r="V810" s="418"/>
      <c r="W810" s="418"/>
      <c r="X810" s="418"/>
      <c r="Y810" s="418"/>
      <c r="Z810" s="418"/>
    </row>
    <row r="811" spans="1:26">
      <c r="A811" s="423" t="str">
        <f t="shared" si="48"/>
        <v>Ейч Ар Кепитъл АД</v>
      </c>
      <c r="B811" s="423" t="str">
        <f t="shared" si="49"/>
        <v>204654533</v>
      </c>
      <c r="C811" s="424" t="str">
        <f t="shared" si="50"/>
        <v>31.12.2025</v>
      </c>
      <c r="D811" s="418" t="s">
        <v>638</v>
      </c>
      <c r="E811" s="418">
        <v>12</v>
      </c>
      <c r="F811" s="418" t="s">
        <v>134</v>
      </c>
      <c r="G811" s="418"/>
      <c r="H811" s="425">
        <f>'Справка 6'!O33</f>
        <v>0</v>
      </c>
      <c r="I811" s="418"/>
      <c r="J811" s="418"/>
      <c r="K811" s="418"/>
      <c r="L811" s="418"/>
      <c r="M811" s="418"/>
      <c r="N811" s="418"/>
      <c r="O811" s="418"/>
      <c r="P811" s="418"/>
      <c r="Q811" s="418"/>
      <c r="R811" s="418"/>
      <c r="S811" s="418"/>
      <c r="T811" s="418"/>
      <c r="U811" s="418"/>
      <c r="V811" s="418"/>
      <c r="W811" s="418"/>
      <c r="X811" s="418"/>
      <c r="Y811" s="418"/>
      <c r="Z811" s="418"/>
    </row>
    <row r="812" spans="1:26">
      <c r="A812" s="423" t="str">
        <f t="shared" si="48"/>
        <v>Ейч Ар Кепитъл АД</v>
      </c>
      <c r="B812" s="423" t="str">
        <f t="shared" si="49"/>
        <v>204654533</v>
      </c>
      <c r="C812" s="424" t="str">
        <f t="shared" si="50"/>
        <v>31.12.2025</v>
      </c>
      <c r="D812" s="418" t="s">
        <v>640</v>
      </c>
      <c r="E812" s="418">
        <v>12</v>
      </c>
      <c r="F812" s="418" t="s">
        <v>639</v>
      </c>
      <c r="G812" s="418"/>
      <c r="H812" s="425">
        <f>'Справка 6'!O34</f>
        <v>0</v>
      </c>
      <c r="I812" s="418"/>
      <c r="J812" s="418"/>
      <c r="K812" s="418"/>
      <c r="L812" s="418"/>
      <c r="M812" s="418"/>
      <c r="N812" s="418"/>
      <c r="O812" s="418"/>
      <c r="P812" s="418"/>
      <c r="Q812" s="418"/>
      <c r="R812" s="418"/>
      <c r="S812" s="418"/>
      <c r="T812" s="418"/>
      <c r="U812" s="418"/>
      <c r="V812" s="418"/>
      <c r="W812" s="418"/>
      <c r="X812" s="418"/>
      <c r="Y812" s="418"/>
      <c r="Z812" s="418"/>
    </row>
    <row r="813" spans="1:26">
      <c r="A813" s="423" t="str">
        <f t="shared" si="48"/>
        <v>Ейч Ар Кепитъл АД</v>
      </c>
      <c r="B813" s="423" t="str">
        <f t="shared" si="49"/>
        <v>204654533</v>
      </c>
      <c r="C813" s="424" t="str">
        <f t="shared" si="50"/>
        <v>31.12.2025</v>
      </c>
      <c r="D813" s="418" t="s">
        <v>641</v>
      </c>
      <c r="E813" s="418">
        <v>12</v>
      </c>
      <c r="F813" s="418" t="s">
        <v>140</v>
      </c>
      <c r="G813" s="418"/>
      <c r="H813" s="425">
        <f>'Справка 6'!O35</f>
        <v>0</v>
      </c>
      <c r="I813" s="418"/>
      <c r="J813" s="418"/>
      <c r="K813" s="418"/>
      <c r="L813" s="418"/>
      <c r="M813" s="418"/>
      <c r="N813" s="418"/>
      <c r="O813" s="418"/>
      <c r="P813" s="418"/>
      <c r="Q813" s="418"/>
      <c r="R813" s="418"/>
      <c r="S813" s="418"/>
      <c r="T813" s="418"/>
      <c r="U813" s="418"/>
      <c r="V813" s="418"/>
      <c r="W813" s="418"/>
      <c r="X813" s="418"/>
      <c r="Y813" s="418"/>
      <c r="Z813" s="418"/>
    </row>
    <row r="814" spans="1:26">
      <c r="A814" s="423" t="str">
        <f t="shared" si="48"/>
        <v>Ейч Ар Кепитъл АД</v>
      </c>
      <c r="B814" s="423" t="str">
        <f t="shared" si="49"/>
        <v>204654533</v>
      </c>
      <c r="C814" s="424" t="str">
        <f t="shared" si="50"/>
        <v>31.12.2025</v>
      </c>
      <c r="D814" s="418" t="s">
        <v>643</v>
      </c>
      <c r="E814" s="418">
        <v>12</v>
      </c>
      <c r="F814" s="418" t="s">
        <v>642</v>
      </c>
      <c r="G814" s="418"/>
      <c r="H814" s="425">
        <f>'Справка 6'!O36</f>
        <v>0</v>
      </c>
      <c r="I814" s="418"/>
      <c r="J814" s="418"/>
      <c r="K814" s="418"/>
      <c r="L814" s="418"/>
      <c r="M814" s="418"/>
      <c r="N814" s="418"/>
      <c r="O814" s="418"/>
      <c r="P814" s="418"/>
      <c r="Q814" s="418"/>
      <c r="R814" s="418"/>
      <c r="S814" s="418"/>
      <c r="T814" s="418"/>
      <c r="U814" s="418"/>
      <c r="V814" s="418"/>
      <c r="W814" s="418"/>
      <c r="X814" s="418"/>
      <c r="Y814" s="418"/>
      <c r="Z814" s="418"/>
    </row>
    <row r="815" spans="1:26">
      <c r="A815" s="423" t="str">
        <f t="shared" si="48"/>
        <v>Ейч Ар Кепитъл АД</v>
      </c>
      <c r="B815" s="423" t="str">
        <f t="shared" si="49"/>
        <v>204654533</v>
      </c>
      <c r="C815" s="424" t="str">
        <f t="shared" si="50"/>
        <v>31.12.2025</v>
      </c>
      <c r="D815" s="418" t="s">
        <v>645</v>
      </c>
      <c r="E815" s="418">
        <v>12</v>
      </c>
      <c r="F815" s="418" t="s">
        <v>644</v>
      </c>
      <c r="G815" s="418"/>
      <c r="H815" s="425">
        <f>'Справка 6'!O37</f>
        <v>0</v>
      </c>
      <c r="I815" s="418"/>
      <c r="J815" s="418"/>
      <c r="K815" s="418"/>
      <c r="L815" s="418"/>
      <c r="M815" s="418"/>
      <c r="N815" s="418"/>
      <c r="O815" s="418"/>
      <c r="P815" s="418"/>
      <c r="Q815" s="418"/>
      <c r="R815" s="418"/>
      <c r="S815" s="418"/>
      <c r="T815" s="418"/>
      <c r="U815" s="418"/>
      <c r="V815" s="418"/>
      <c r="W815" s="418"/>
      <c r="X815" s="418"/>
      <c r="Y815" s="418"/>
      <c r="Z815" s="418"/>
    </row>
    <row r="816" spans="1:26">
      <c r="A816" s="423" t="str">
        <f t="shared" si="48"/>
        <v>Ейч Ар Кепитъл АД</v>
      </c>
      <c r="B816" s="423" t="str">
        <f t="shared" si="49"/>
        <v>204654533</v>
      </c>
      <c r="C816" s="424" t="str">
        <f t="shared" si="50"/>
        <v>31.12.2025</v>
      </c>
      <c r="D816" s="418" t="s">
        <v>647</v>
      </c>
      <c r="E816" s="418">
        <v>12</v>
      </c>
      <c r="F816" s="418" t="s">
        <v>646</v>
      </c>
      <c r="G816" s="418"/>
      <c r="H816" s="425">
        <f>'Справка 6'!O38</f>
        <v>0</v>
      </c>
      <c r="I816" s="418"/>
      <c r="J816" s="418"/>
      <c r="K816" s="418"/>
      <c r="L816" s="418"/>
      <c r="M816" s="418"/>
      <c r="N816" s="418"/>
      <c r="O816" s="418"/>
      <c r="P816" s="418"/>
      <c r="Q816" s="418"/>
      <c r="R816" s="418"/>
      <c r="S816" s="418"/>
      <c r="T816" s="418"/>
      <c r="U816" s="418"/>
      <c r="V816" s="418"/>
      <c r="W816" s="418"/>
      <c r="X816" s="418"/>
      <c r="Y816" s="418"/>
      <c r="Z816" s="418"/>
    </row>
    <row r="817" spans="1:26">
      <c r="A817" s="423" t="str">
        <f t="shared" si="48"/>
        <v>Ейч Ар Кепитъл АД</v>
      </c>
      <c r="B817" s="423" t="str">
        <f t="shared" si="49"/>
        <v>204654533</v>
      </c>
      <c r="C817" s="424" t="str">
        <f t="shared" si="50"/>
        <v>31.12.2025</v>
      </c>
      <c r="D817" s="418" t="s">
        <v>648</v>
      </c>
      <c r="E817" s="418">
        <v>12</v>
      </c>
      <c r="F817" s="418" t="s">
        <v>612</v>
      </c>
      <c r="G817" s="418"/>
      <c r="H817" s="425">
        <f>'Справка 6'!O39</f>
        <v>0</v>
      </c>
      <c r="I817" s="418"/>
      <c r="J817" s="418"/>
      <c r="K817" s="418"/>
      <c r="L817" s="418"/>
      <c r="M817" s="418"/>
      <c r="N817" s="418"/>
      <c r="O817" s="418"/>
      <c r="P817" s="418"/>
      <c r="Q817" s="418"/>
      <c r="R817" s="418"/>
      <c r="S817" s="418"/>
      <c r="T817" s="418"/>
      <c r="U817" s="418"/>
      <c r="V817" s="418"/>
      <c r="W817" s="418"/>
      <c r="X817" s="418"/>
      <c r="Y817" s="418"/>
      <c r="Z817" s="418"/>
    </row>
    <row r="818" spans="1:26">
      <c r="A818" s="423" t="str">
        <f t="shared" si="48"/>
        <v>Ейч Ар Кепитъл АД</v>
      </c>
      <c r="B818" s="423" t="str">
        <f t="shared" si="49"/>
        <v>204654533</v>
      </c>
      <c r="C818" s="424" t="str">
        <f t="shared" si="50"/>
        <v>31.12.2025</v>
      </c>
      <c r="D818" s="418" t="s">
        <v>650</v>
      </c>
      <c r="E818" s="418">
        <v>12</v>
      </c>
      <c r="F818" s="418" t="s">
        <v>632</v>
      </c>
      <c r="G818" s="418"/>
      <c r="H818" s="425">
        <f>'Справка 6'!O40</f>
        <v>0</v>
      </c>
      <c r="I818" s="418"/>
      <c r="J818" s="418"/>
      <c r="K818" s="418"/>
      <c r="L818" s="418"/>
      <c r="M818" s="418"/>
      <c r="N818" s="418"/>
      <c r="O818" s="418"/>
      <c r="P818" s="418"/>
      <c r="Q818" s="418"/>
      <c r="R818" s="418"/>
      <c r="S818" s="418"/>
      <c r="T818" s="418"/>
      <c r="U818" s="418"/>
      <c r="V818" s="418"/>
      <c r="W818" s="418"/>
      <c r="X818" s="418"/>
      <c r="Y818" s="418"/>
      <c r="Z818" s="418"/>
    </row>
    <row r="819" spans="1:26">
      <c r="A819" s="423" t="str">
        <f t="shared" si="48"/>
        <v>Ейч Ар Кепитъл АД</v>
      </c>
      <c r="B819" s="423" t="str">
        <f t="shared" si="49"/>
        <v>204654533</v>
      </c>
      <c r="C819" s="424" t="str">
        <f t="shared" si="50"/>
        <v>31.12.2025</v>
      </c>
      <c r="D819" s="418" t="s">
        <v>653</v>
      </c>
      <c r="E819" s="418">
        <v>12</v>
      </c>
      <c r="F819" s="418" t="s">
        <v>652</v>
      </c>
      <c r="G819" s="418"/>
      <c r="H819" s="425">
        <f>'Справка 6'!O41</f>
        <v>0</v>
      </c>
      <c r="I819" s="418"/>
      <c r="J819" s="418"/>
      <c r="K819" s="418"/>
      <c r="L819" s="418"/>
      <c r="M819" s="418"/>
      <c r="N819" s="418"/>
      <c r="O819" s="418"/>
      <c r="P819" s="418"/>
      <c r="Q819" s="418"/>
      <c r="R819" s="418"/>
      <c r="S819" s="418"/>
      <c r="T819" s="418"/>
      <c r="U819" s="418"/>
      <c r="V819" s="418"/>
      <c r="W819" s="418"/>
      <c r="X819" s="418"/>
      <c r="Y819" s="418"/>
      <c r="Z819" s="418"/>
    </row>
    <row r="820" spans="1:26">
      <c r="A820" s="423" t="str">
        <f t="shared" si="48"/>
        <v>Ейч Ар Кепитъл АД</v>
      </c>
      <c r="B820" s="423" t="str">
        <f t="shared" si="49"/>
        <v>204654533</v>
      </c>
      <c r="C820" s="424" t="str">
        <f t="shared" si="50"/>
        <v>31.12.2025</v>
      </c>
      <c r="D820" s="418" t="s">
        <v>655</v>
      </c>
      <c r="E820" s="418">
        <v>12</v>
      </c>
      <c r="F820" s="418" t="s">
        <v>654</v>
      </c>
      <c r="G820" s="418"/>
      <c r="H820" s="427">
        <f>'Справка 6'!O42</f>
        <v>0</v>
      </c>
      <c r="I820" s="418"/>
      <c r="J820" s="418"/>
      <c r="K820" s="418"/>
      <c r="L820" s="418"/>
      <c r="M820" s="418"/>
      <c r="N820" s="418"/>
      <c r="O820" s="418"/>
      <c r="P820" s="418"/>
      <c r="Q820" s="418"/>
      <c r="R820" s="418"/>
      <c r="S820" s="418"/>
      <c r="T820" s="418"/>
      <c r="U820" s="418"/>
      <c r="V820" s="418"/>
      <c r="W820" s="418"/>
      <c r="X820" s="418"/>
      <c r="Y820" s="418"/>
      <c r="Z820" s="418"/>
    </row>
    <row r="821" spans="1:26">
      <c r="A821" s="423" t="str">
        <f t="shared" si="48"/>
        <v>Ейч Ар Кепитъл АД</v>
      </c>
      <c r="B821" s="423" t="str">
        <f t="shared" si="49"/>
        <v>204654533</v>
      </c>
      <c r="C821" s="424" t="str">
        <f t="shared" si="50"/>
        <v>31.12.2025</v>
      </c>
      <c r="D821" s="418" t="s">
        <v>592</v>
      </c>
      <c r="E821" s="418">
        <v>13</v>
      </c>
      <c r="F821" s="418" t="s">
        <v>591</v>
      </c>
      <c r="G821" s="418"/>
      <c r="H821" s="425">
        <f>'Справка 6'!P11</f>
        <v>0</v>
      </c>
      <c r="I821" s="418"/>
      <c r="J821" s="418"/>
      <c r="K821" s="418"/>
      <c r="L821" s="418"/>
      <c r="M821" s="418"/>
      <c r="N821" s="418"/>
      <c r="O821" s="418"/>
      <c r="P821" s="418"/>
      <c r="Q821" s="418"/>
      <c r="R821" s="418"/>
      <c r="S821" s="418"/>
      <c r="T821" s="418"/>
      <c r="U821" s="418"/>
      <c r="V821" s="418"/>
      <c r="W821" s="418"/>
      <c r="X821" s="418"/>
      <c r="Y821" s="418"/>
      <c r="Z821" s="418"/>
    </row>
    <row r="822" spans="1:26">
      <c r="A822" s="423" t="str">
        <f t="shared" si="48"/>
        <v>Ейч Ар Кепитъл АД</v>
      </c>
      <c r="B822" s="423" t="str">
        <f t="shared" si="49"/>
        <v>204654533</v>
      </c>
      <c r="C822" s="424" t="str">
        <f t="shared" si="50"/>
        <v>31.12.2025</v>
      </c>
      <c r="D822" s="418" t="s">
        <v>595</v>
      </c>
      <c r="E822" s="418">
        <v>13</v>
      </c>
      <c r="F822" s="418" t="s">
        <v>594</v>
      </c>
      <c r="G822" s="418"/>
      <c r="H822" s="425">
        <f>'Справка 6'!P12</f>
        <v>0</v>
      </c>
      <c r="I822" s="418"/>
      <c r="J822" s="418"/>
      <c r="K822" s="418"/>
      <c r="L822" s="418"/>
      <c r="M822" s="418"/>
      <c r="N822" s="418"/>
      <c r="O822" s="418"/>
      <c r="P822" s="418"/>
      <c r="Q822" s="418"/>
      <c r="R822" s="418"/>
      <c r="S822" s="418"/>
      <c r="T822" s="418"/>
      <c r="U822" s="418"/>
      <c r="V822" s="418"/>
      <c r="W822" s="418"/>
      <c r="X822" s="418"/>
      <c r="Y822" s="418"/>
      <c r="Z822" s="418"/>
    </row>
    <row r="823" spans="1:26">
      <c r="A823" s="423" t="str">
        <f t="shared" si="48"/>
        <v>Ейч Ар Кепитъл АД</v>
      </c>
      <c r="B823" s="423" t="str">
        <f t="shared" si="49"/>
        <v>204654533</v>
      </c>
      <c r="C823" s="424" t="str">
        <f t="shared" si="50"/>
        <v>31.12.2025</v>
      </c>
      <c r="D823" s="418" t="s">
        <v>598</v>
      </c>
      <c r="E823" s="418">
        <v>13</v>
      </c>
      <c r="F823" s="418" t="s">
        <v>597</v>
      </c>
      <c r="G823" s="418"/>
      <c r="H823" s="425">
        <f>'Справка 6'!P13</f>
        <v>0</v>
      </c>
      <c r="I823" s="418"/>
      <c r="J823" s="418"/>
      <c r="K823" s="418"/>
      <c r="L823" s="418"/>
      <c r="M823" s="418"/>
      <c r="N823" s="418"/>
      <c r="O823" s="418"/>
      <c r="P823" s="418"/>
      <c r="Q823" s="418"/>
      <c r="R823" s="418"/>
      <c r="S823" s="418"/>
      <c r="T823" s="418"/>
      <c r="U823" s="418"/>
      <c r="V823" s="418"/>
      <c r="W823" s="418"/>
      <c r="X823" s="418"/>
      <c r="Y823" s="418"/>
      <c r="Z823" s="418"/>
    </row>
    <row r="824" spans="1:26">
      <c r="A824" s="423" t="str">
        <f t="shared" si="48"/>
        <v>Ейч Ар Кепитъл АД</v>
      </c>
      <c r="B824" s="423" t="str">
        <f t="shared" si="49"/>
        <v>204654533</v>
      </c>
      <c r="C824" s="424" t="str">
        <f t="shared" si="50"/>
        <v>31.12.2025</v>
      </c>
      <c r="D824" s="418" t="s">
        <v>601</v>
      </c>
      <c r="E824" s="418">
        <v>13</v>
      </c>
      <c r="F824" s="418" t="s">
        <v>600</v>
      </c>
      <c r="G824" s="418"/>
      <c r="H824" s="425">
        <f>'Справка 6'!P14</f>
        <v>0</v>
      </c>
      <c r="I824" s="418"/>
      <c r="J824" s="418"/>
      <c r="K824" s="418"/>
      <c r="L824" s="418"/>
      <c r="M824" s="418"/>
      <c r="N824" s="418"/>
      <c r="O824" s="418"/>
      <c r="P824" s="418"/>
      <c r="Q824" s="418"/>
      <c r="R824" s="418"/>
      <c r="S824" s="418"/>
      <c r="T824" s="418"/>
      <c r="U824" s="418"/>
      <c r="V824" s="418"/>
      <c r="W824" s="418"/>
      <c r="X824" s="418"/>
      <c r="Y824" s="418"/>
      <c r="Z824" s="418"/>
    </row>
    <row r="825" spans="1:26">
      <c r="A825" s="423" t="str">
        <f t="shared" si="48"/>
        <v>Ейч Ар Кепитъл АД</v>
      </c>
      <c r="B825" s="423" t="str">
        <f t="shared" si="49"/>
        <v>204654533</v>
      </c>
      <c r="C825" s="424" t="str">
        <f t="shared" si="50"/>
        <v>31.12.2025</v>
      </c>
      <c r="D825" s="418" t="s">
        <v>604</v>
      </c>
      <c r="E825" s="418">
        <v>13</v>
      </c>
      <c r="F825" s="418" t="s">
        <v>603</v>
      </c>
      <c r="G825" s="418"/>
      <c r="H825" s="425">
        <f>'Справка 6'!P15</f>
        <v>0</v>
      </c>
      <c r="I825" s="418"/>
      <c r="J825" s="418"/>
      <c r="K825" s="418"/>
      <c r="L825" s="418"/>
      <c r="M825" s="418"/>
      <c r="N825" s="418"/>
      <c r="O825" s="418"/>
      <c r="P825" s="418"/>
      <c r="Q825" s="418"/>
      <c r="R825" s="418"/>
      <c r="S825" s="418"/>
      <c r="T825" s="418"/>
      <c r="U825" s="418"/>
      <c r="V825" s="418"/>
      <c r="W825" s="418"/>
      <c r="X825" s="418"/>
      <c r="Y825" s="418"/>
      <c r="Z825" s="418"/>
    </row>
    <row r="826" spans="1:26">
      <c r="A826" s="423" t="str">
        <f t="shared" si="48"/>
        <v>Ейч Ар Кепитъл АД</v>
      </c>
      <c r="B826" s="423" t="str">
        <f t="shared" si="49"/>
        <v>204654533</v>
      </c>
      <c r="C826" s="424" t="str">
        <f t="shared" si="50"/>
        <v>31.12.2025</v>
      </c>
      <c r="D826" s="418" t="s">
        <v>607</v>
      </c>
      <c r="E826" s="418">
        <v>13</v>
      </c>
      <c r="F826" s="418" t="s">
        <v>606</v>
      </c>
      <c r="G826" s="418"/>
      <c r="H826" s="425">
        <f>'Справка 6'!P16</f>
        <v>0</v>
      </c>
      <c r="I826" s="418"/>
      <c r="J826" s="418"/>
      <c r="K826" s="418"/>
      <c r="L826" s="418"/>
      <c r="M826" s="418"/>
      <c r="N826" s="418"/>
      <c r="O826" s="418"/>
      <c r="P826" s="418"/>
      <c r="Q826" s="418"/>
      <c r="R826" s="418"/>
      <c r="S826" s="418"/>
      <c r="T826" s="418"/>
      <c r="U826" s="418"/>
      <c r="V826" s="418"/>
      <c r="W826" s="418"/>
      <c r="X826" s="418"/>
      <c r="Y826" s="418"/>
      <c r="Z826" s="418"/>
    </row>
    <row r="827" spans="1:26">
      <c r="A827" s="423" t="str">
        <f t="shared" si="48"/>
        <v>Ейч Ар Кепитъл АД</v>
      </c>
      <c r="B827" s="423" t="str">
        <f t="shared" si="49"/>
        <v>204654533</v>
      </c>
      <c r="C827" s="424" t="str">
        <f t="shared" si="50"/>
        <v>31.12.2025</v>
      </c>
      <c r="D827" s="418" t="s">
        <v>610</v>
      </c>
      <c r="E827" s="418">
        <v>13</v>
      </c>
      <c r="F827" s="418" t="s">
        <v>609</v>
      </c>
      <c r="G827" s="418"/>
      <c r="H827" s="425">
        <f>'Справка 6'!P17</f>
        <v>0</v>
      </c>
      <c r="I827" s="418"/>
      <c r="J827" s="418"/>
      <c r="K827" s="418"/>
      <c r="L827" s="418"/>
      <c r="M827" s="418"/>
      <c r="N827" s="418"/>
      <c r="O827" s="418"/>
      <c r="P827" s="418"/>
      <c r="Q827" s="418"/>
      <c r="R827" s="418"/>
      <c r="S827" s="418"/>
      <c r="T827" s="418"/>
      <c r="U827" s="418"/>
      <c r="V827" s="418"/>
      <c r="W827" s="418"/>
      <c r="X827" s="418"/>
      <c r="Y827" s="418"/>
      <c r="Z827" s="418"/>
    </row>
    <row r="828" spans="1:26">
      <c r="A828" s="423" t="str">
        <f t="shared" si="48"/>
        <v>Ейч Ар Кепитъл АД</v>
      </c>
      <c r="B828" s="423" t="str">
        <f t="shared" si="49"/>
        <v>204654533</v>
      </c>
      <c r="C828" s="424" t="str">
        <f t="shared" si="50"/>
        <v>31.12.2025</v>
      </c>
      <c r="D828" s="418" t="s">
        <v>613</v>
      </c>
      <c r="E828" s="418">
        <v>13</v>
      </c>
      <c r="F828" s="418" t="s">
        <v>612</v>
      </c>
      <c r="G828" s="418"/>
      <c r="H828" s="425">
        <f>'Справка 6'!P18</f>
        <v>0</v>
      </c>
      <c r="I828" s="418"/>
      <c r="J828" s="418"/>
      <c r="K828" s="418"/>
      <c r="L828" s="418"/>
      <c r="M828" s="418"/>
      <c r="N828" s="418"/>
      <c r="O828" s="418"/>
      <c r="P828" s="418"/>
      <c r="Q828" s="418"/>
      <c r="R828" s="418"/>
      <c r="S828" s="418"/>
      <c r="T828" s="418"/>
      <c r="U828" s="418"/>
      <c r="V828" s="418"/>
      <c r="W828" s="418"/>
      <c r="X828" s="418"/>
      <c r="Y828" s="418"/>
      <c r="Z828" s="418"/>
    </row>
    <row r="829" spans="1:26">
      <c r="A829" s="423" t="str">
        <f t="shared" si="48"/>
        <v>Ейч Ар Кепитъл АД</v>
      </c>
      <c r="B829" s="423" t="str">
        <f t="shared" si="49"/>
        <v>204654533</v>
      </c>
      <c r="C829" s="424" t="str">
        <f t="shared" si="50"/>
        <v>31.12.2025</v>
      </c>
      <c r="D829" s="418" t="s">
        <v>614</v>
      </c>
      <c r="E829" s="418">
        <v>13</v>
      </c>
      <c r="F829" s="418" t="s">
        <v>589</v>
      </c>
      <c r="G829" s="418"/>
      <c r="H829" s="425">
        <f>'Справка 6'!P19</f>
        <v>0</v>
      </c>
      <c r="I829" s="418"/>
      <c r="J829" s="418"/>
      <c r="K829" s="418"/>
      <c r="L829" s="418"/>
      <c r="M829" s="418"/>
      <c r="N829" s="418"/>
      <c r="O829" s="418"/>
      <c r="P829" s="418"/>
      <c r="Q829" s="418"/>
      <c r="R829" s="418"/>
      <c r="S829" s="418"/>
      <c r="T829" s="418"/>
      <c r="U829" s="418"/>
      <c r="V829" s="418"/>
      <c r="W829" s="418"/>
      <c r="X829" s="418"/>
      <c r="Y829" s="418"/>
      <c r="Z829" s="418"/>
    </row>
    <row r="830" spans="1:26">
      <c r="A830" s="423" t="str">
        <f t="shared" si="48"/>
        <v>Ейч Ар Кепитъл АД</v>
      </c>
      <c r="B830" s="423" t="str">
        <f t="shared" si="49"/>
        <v>204654533</v>
      </c>
      <c r="C830" s="424" t="str">
        <f t="shared" si="50"/>
        <v>31.12.2025</v>
      </c>
      <c r="D830" s="418" t="s">
        <v>617</v>
      </c>
      <c r="E830" s="418">
        <v>13</v>
      </c>
      <c r="F830" s="418" t="s">
        <v>616</v>
      </c>
      <c r="G830" s="418"/>
      <c r="H830" s="425">
        <f>'Справка 6'!P20</f>
        <v>0</v>
      </c>
      <c r="I830" s="418"/>
      <c r="J830" s="418"/>
      <c r="K830" s="418"/>
      <c r="L830" s="418"/>
      <c r="M830" s="418"/>
      <c r="N830" s="418"/>
      <c r="O830" s="418"/>
      <c r="P830" s="418"/>
      <c r="Q830" s="418"/>
      <c r="R830" s="418"/>
      <c r="S830" s="418"/>
      <c r="T830" s="418"/>
      <c r="U830" s="418"/>
      <c r="V830" s="418"/>
      <c r="W830" s="418"/>
      <c r="X830" s="418"/>
      <c r="Y830" s="418"/>
      <c r="Z830" s="418"/>
    </row>
    <row r="831" spans="1:26">
      <c r="A831" s="423" t="str">
        <f t="shared" si="48"/>
        <v>Ейч Ар Кепитъл АД</v>
      </c>
      <c r="B831" s="423" t="str">
        <f t="shared" si="49"/>
        <v>204654533</v>
      </c>
      <c r="C831" s="424" t="str">
        <f t="shared" si="50"/>
        <v>31.12.2025</v>
      </c>
      <c r="D831" s="418" t="s">
        <v>620</v>
      </c>
      <c r="E831" s="418">
        <v>13</v>
      </c>
      <c r="F831" s="418" t="s">
        <v>619</v>
      </c>
      <c r="G831" s="418"/>
      <c r="H831" s="425">
        <f>'Справка 6'!P21</f>
        <v>0</v>
      </c>
      <c r="I831" s="418"/>
      <c r="J831" s="418"/>
      <c r="K831" s="418"/>
      <c r="L831" s="418"/>
      <c r="M831" s="418"/>
      <c r="N831" s="418"/>
      <c r="O831" s="418"/>
      <c r="P831" s="418"/>
      <c r="Q831" s="418"/>
      <c r="R831" s="418"/>
      <c r="S831" s="418"/>
      <c r="T831" s="418"/>
      <c r="U831" s="418"/>
      <c r="V831" s="418"/>
      <c r="W831" s="418"/>
      <c r="X831" s="418"/>
      <c r="Y831" s="418"/>
      <c r="Z831" s="418"/>
    </row>
    <row r="832" spans="1:26">
      <c r="A832" s="423" t="str">
        <f t="shared" si="48"/>
        <v>Ейч Ар Кепитъл АД</v>
      </c>
      <c r="B832" s="423" t="str">
        <f t="shared" si="49"/>
        <v>204654533</v>
      </c>
      <c r="C832" s="424" t="str">
        <f t="shared" si="50"/>
        <v>31.12.2025</v>
      </c>
      <c r="D832" s="418" t="s">
        <v>624</v>
      </c>
      <c r="E832" s="418">
        <v>13</v>
      </c>
      <c r="F832" s="418" t="s">
        <v>623</v>
      </c>
      <c r="G832" s="418"/>
      <c r="H832" s="425">
        <f>'Справка 6'!P23</f>
        <v>0</v>
      </c>
      <c r="I832" s="418"/>
      <c r="J832" s="418"/>
      <c r="K832" s="418"/>
      <c r="L832" s="418"/>
      <c r="M832" s="418"/>
      <c r="N832" s="418"/>
      <c r="O832" s="418"/>
      <c r="P832" s="418"/>
      <c r="Q832" s="418"/>
      <c r="R832" s="418"/>
      <c r="S832" s="418"/>
      <c r="T832" s="418"/>
      <c r="U832" s="418"/>
      <c r="V832" s="418"/>
      <c r="W832" s="418"/>
      <c r="X832" s="418"/>
      <c r="Y832" s="418"/>
      <c r="Z832" s="418"/>
    </row>
    <row r="833" spans="1:26">
      <c r="A833" s="423" t="str">
        <f t="shared" si="48"/>
        <v>Ейч Ар Кепитъл АД</v>
      </c>
      <c r="B833" s="423" t="str">
        <f t="shared" si="49"/>
        <v>204654533</v>
      </c>
      <c r="C833" s="424" t="str">
        <f t="shared" si="50"/>
        <v>31.12.2025</v>
      </c>
      <c r="D833" s="418" t="s">
        <v>626</v>
      </c>
      <c r="E833" s="418">
        <v>13</v>
      </c>
      <c r="F833" s="418" t="s">
        <v>625</v>
      </c>
      <c r="G833" s="418"/>
      <c r="H833" s="425">
        <f>'Справка 6'!P24</f>
        <v>0</v>
      </c>
      <c r="I833" s="418"/>
      <c r="J833" s="418"/>
      <c r="K833" s="418"/>
      <c r="L833" s="418"/>
      <c r="M833" s="418"/>
      <c r="N833" s="418"/>
      <c r="O833" s="418"/>
      <c r="P833" s="418"/>
      <c r="Q833" s="418"/>
      <c r="R833" s="418"/>
      <c r="S833" s="418"/>
      <c r="T833" s="418"/>
      <c r="U833" s="418"/>
      <c r="V833" s="418"/>
      <c r="W833" s="418"/>
      <c r="X833" s="418"/>
      <c r="Y833" s="418"/>
      <c r="Z833" s="418"/>
    </row>
    <row r="834" spans="1:26">
      <c r="A834" s="423" t="str">
        <f t="shared" si="48"/>
        <v>Ейч Ар Кепитъл АД</v>
      </c>
      <c r="B834" s="423" t="str">
        <f t="shared" si="49"/>
        <v>204654533</v>
      </c>
      <c r="C834" s="424" t="str">
        <f t="shared" si="50"/>
        <v>31.12.2025</v>
      </c>
      <c r="D834" s="418" t="s">
        <v>628</v>
      </c>
      <c r="E834" s="418">
        <v>13</v>
      </c>
      <c r="F834" s="418" t="s">
        <v>627</v>
      </c>
      <c r="G834" s="418"/>
      <c r="H834" s="425">
        <f>'Справка 6'!P25</f>
        <v>0</v>
      </c>
      <c r="I834" s="418"/>
      <c r="J834" s="418"/>
      <c r="K834" s="418"/>
      <c r="L834" s="418"/>
      <c r="M834" s="418"/>
      <c r="N834" s="418"/>
      <c r="O834" s="418"/>
      <c r="P834" s="418"/>
      <c r="Q834" s="418"/>
      <c r="R834" s="418"/>
      <c r="S834" s="418"/>
      <c r="T834" s="418"/>
      <c r="U834" s="418"/>
      <c r="V834" s="418"/>
      <c r="W834" s="418"/>
      <c r="X834" s="418"/>
      <c r="Y834" s="418"/>
      <c r="Z834" s="418"/>
    </row>
    <row r="835" spans="1:26">
      <c r="A835" s="423" t="str">
        <f t="shared" si="48"/>
        <v>Ейч Ар Кепитъл АД</v>
      </c>
      <c r="B835" s="423" t="str">
        <f t="shared" si="49"/>
        <v>204654533</v>
      </c>
      <c r="C835" s="424" t="str">
        <f t="shared" si="50"/>
        <v>31.12.2025</v>
      </c>
      <c r="D835" s="418" t="s">
        <v>629</v>
      </c>
      <c r="E835" s="418">
        <v>13</v>
      </c>
      <c r="F835" s="418" t="s">
        <v>612</v>
      </c>
      <c r="G835" s="418"/>
      <c r="H835" s="425">
        <f>'Справка 6'!P26</f>
        <v>0</v>
      </c>
      <c r="I835" s="418"/>
      <c r="J835" s="418"/>
      <c r="K835" s="418"/>
      <c r="L835" s="418"/>
      <c r="M835" s="418"/>
      <c r="N835" s="418"/>
      <c r="O835" s="418"/>
      <c r="P835" s="418"/>
      <c r="Q835" s="418"/>
      <c r="R835" s="418"/>
      <c r="S835" s="418"/>
      <c r="T835" s="418"/>
      <c r="U835" s="418"/>
      <c r="V835" s="418"/>
      <c r="W835" s="418"/>
      <c r="X835" s="418"/>
      <c r="Y835" s="418"/>
      <c r="Z835" s="418"/>
    </row>
    <row r="836" spans="1:26">
      <c r="A836" s="423" t="str">
        <f t="shared" si="48"/>
        <v>Ейч Ар Кепитъл АД</v>
      </c>
      <c r="B836" s="423" t="str">
        <f t="shared" si="49"/>
        <v>204654533</v>
      </c>
      <c r="C836" s="424" t="str">
        <f t="shared" si="50"/>
        <v>31.12.2025</v>
      </c>
      <c r="D836" s="418" t="s">
        <v>630</v>
      </c>
      <c r="E836" s="418">
        <v>13</v>
      </c>
      <c r="F836" s="418" t="s">
        <v>962</v>
      </c>
      <c r="G836" s="418"/>
      <c r="H836" s="425">
        <f>'Справка 6'!P27</f>
        <v>0</v>
      </c>
      <c r="I836" s="418"/>
      <c r="J836" s="418"/>
      <c r="K836" s="418"/>
      <c r="L836" s="418"/>
      <c r="M836" s="418"/>
      <c r="N836" s="418"/>
      <c r="O836" s="418"/>
      <c r="P836" s="418"/>
      <c r="Q836" s="418"/>
      <c r="R836" s="418"/>
      <c r="S836" s="418"/>
      <c r="T836" s="418"/>
      <c r="U836" s="418"/>
      <c r="V836" s="418"/>
      <c r="W836" s="418"/>
      <c r="X836" s="418"/>
      <c r="Y836" s="418"/>
      <c r="Z836" s="418"/>
    </row>
    <row r="837" spans="1:26">
      <c r="A837" s="423" t="str">
        <f t="shared" si="48"/>
        <v>Ейч Ар Кепитъл АД</v>
      </c>
      <c r="B837" s="423" t="str">
        <f t="shared" si="49"/>
        <v>204654533</v>
      </c>
      <c r="C837" s="424" t="str">
        <f t="shared" si="50"/>
        <v>31.12.2025</v>
      </c>
      <c r="D837" s="418" t="s">
        <v>634</v>
      </c>
      <c r="E837" s="418">
        <v>13</v>
      </c>
      <c r="F837" s="418" t="s">
        <v>633</v>
      </c>
      <c r="G837" s="418"/>
      <c r="H837" s="425">
        <f>'Справка 6'!P29</f>
        <v>0</v>
      </c>
      <c r="I837" s="418"/>
      <c r="J837" s="418"/>
      <c r="K837" s="418"/>
      <c r="L837" s="418"/>
      <c r="M837" s="418"/>
      <c r="N837" s="418"/>
      <c r="O837" s="418"/>
      <c r="P837" s="418"/>
      <c r="Q837" s="418"/>
      <c r="R837" s="418"/>
      <c r="S837" s="418"/>
      <c r="T837" s="418"/>
      <c r="U837" s="418"/>
      <c r="V837" s="418"/>
      <c r="W837" s="418"/>
      <c r="X837" s="418"/>
      <c r="Y837" s="418"/>
      <c r="Z837" s="418"/>
    </row>
    <row r="838" spans="1:26">
      <c r="A838" s="423" t="str">
        <f t="shared" si="48"/>
        <v>Ейч Ар Кепитъл АД</v>
      </c>
      <c r="B838" s="423" t="str">
        <f t="shared" si="49"/>
        <v>204654533</v>
      </c>
      <c r="C838" s="424" t="str">
        <f t="shared" si="50"/>
        <v>31.12.2025</v>
      </c>
      <c r="D838" s="418" t="s">
        <v>635</v>
      </c>
      <c r="E838" s="418">
        <v>13</v>
      </c>
      <c r="F838" s="418" t="s">
        <v>126</v>
      </c>
      <c r="G838" s="418"/>
      <c r="H838" s="425">
        <f>'Справка 6'!P30</f>
        <v>0</v>
      </c>
      <c r="I838" s="418"/>
      <c r="J838" s="418"/>
      <c r="K838" s="418"/>
      <c r="L838" s="418"/>
      <c r="M838" s="418"/>
      <c r="N838" s="418"/>
      <c r="O838" s="418"/>
      <c r="P838" s="418"/>
      <c r="Q838" s="418"/>
      <c r="R838" s="418"/>
      <c r="S838" s="418"/>
      <c r="T838" s="418"/>
      <c r="U838" s="418"/>
      <c r="V838" s="418"/>
      <c r="W838" s="418"/>
      <c r="X838" s="418"/>
      <c r="Y838" s="418"/>
      <c r="Z838" s="418"/>
    </row>
    <row r="839" spans="1:26">
      <c r="A839" s="423" t="str">
        <f t="shared" si="48"/>
        <v>Ейч Ар Кепитъл АД</v>
      </c>
      <c r="B839" s="423" t="str">
        <f t="shared" si="49"/>
        <v>204654533</v>
      </c>
      <c r="C839" s="424" t="str">
        <f t="shared" si="50"/>
        <v>31.12.2025</v>
      </c>
      <c r="D839" s="418" t="s">
        <v>636</v>
      </c>
      <c r="E839" s="418">
        <v>13</v>
      </c>
      <c r="F839" s="418" t="s">
        <v>128</v>
      </c>
      <c r="G839" s="418"/>
      <c r="H839" s="425">
        <f>'Справка 6'!P31</f>
        <v>0</v>
      </c>
      <c r="I839" s="418"/>
      <c r="J839" s="418"/>
      <c r="K839" s="418"/>
      <c r="L839" s="418"/>
      <c r="M839" s="418"/>
      <c r="N839" s="418"/>
      <c r="O839" s="418"/>
      <c r="P839" s="418"/>
      <c r="Q839" s="418"/>
      <c r="R839" s="418"/>
      <c r="S839" s="418"/>
      <c r="T839" s="418"/>
      <c r="U839" s="418"/>
      <c r="V839" s="418"/>
      <c r="W839" s="418"/>
      <c r="X839" s="418"/>
      <c r="Y839" s="418"/>
      <c r="Z839" s="418"/>
    </row>
    <row r="840" spans="1:26">
      <c r="A840" s="423" t="str">
        <f t="shared" si="48"/>
        <v>Ейч Ар Кепитъл АД</v>
      </c>
      <c r="B840" s="423" t="str">
        <f t="shared" si="49"/>
        <v>204654533</v>
      </c>
      <c r="C840" s="424" t="str">
        <f t="shared" si="50"/>
        <v>31.12.2025</v>
      </c>
      <c r="D840" s="418" t="s">
        <v>637</v>
      </c>
      <c r="E840" s="418">
        <v>13</v>
      </c>
      <c r="F840" s="418" t="s">
        <v>132</v>
      </c>
      <c r="G840" s="418"/>
      <c r="H840" s="425">
        <f>'Справка 6'!P32</f>
        <v>0</v>
      </c>
      <c r="I840" s="418"/>
      <c r="J840" s="418"/>
      <c r="K840" s="418"/>
      <c r="L840" s="418"/>
      <c r="M840" s="418"/>
      <c r="N840" s="418"/>
      <c r="O840" s="418"/>
      <c r="P840" s="418"/>
      <c r="Q840" s="418"/>
      <c r="R840" s="418"/>
      <c r="S840" s="418"/>
      <c r="T840" s="418"/>
      <c r="U840" s="418"/>
      <c r="V840" s="418"/>
      <c r="W840" s="418"/>
      <c r="X840" s="418"/>
      <c r="Y840" s="418"/>
      <c r="Z840" s="418"/>
    </row>
    <row r="841" spans="1:26">
      <c r="A841" s="423" t="str">
        <f t="shared" si="48"/>
        <v>Ейч Ар Кепитъл АД</v>
      </c>
      <c r="B841" s="423" t="str">
        <f t="shared" si="49"/>
        <v>204654533</v>
      </c>
      <c r="C841" s="424" t="str">
        <f t="shared" si="50"/>
        <v>31.12.2025</v>
      </c>
      <c r="D841" s="418" t="s">
        <v>638</v>
      </c>
      <c r="E841" s="418">
        <v>13</v>
      </c>
      <c r="F841" s="418" t="s">
        <v>134</v>
      </c>
      <c r="G841" s="418"/>
      <c r="H841" s="425">
        <f>'Справка 6'!P33</f>
        <v>0</v>
      </c>
      <c r="I841" s="418"/>
      <c r="J841" s="418"/>
      <c r="K841" s="418"/>
      <c r="L841" s="418"/>
      <c r="M841" s="418"/>
      <c r="N841" s="418"/>
      <c r="O841" s="418"/>
      <c r="P841" s="418"/>
      <c r="Q841" s="418"/>
      <c r="R841" s="418"/>
      <c r="S841" s="418"/>
      <c r="T841" s="418"/>
      <c r="U841" s="418"/>
      <c r="V841" s="418"/>
      <c r="W841" s="418"/>
      <c r="X841" s="418"/>
      <c r="Y841" s="418"/>
      <c r="Z841" s="418"/>
    </row>
    <row r="842" spans="1:26">
      <c r="A842" s="423" t="str">
        <f t="shared" si="48"/>
        <v>Ейч Ар Кепитъл АД</v>
      </c>
      <c r="B842" s="423" t="str">
        <f t="shared" si="49"/>
        <v>204654533</v>
      </c>
      <c r="C842" s="424" t="str">
        <f t="shared" si="50"/>
        <v>31.12.2025</v>
      </c>
      <c r="D842" s="418" t="s">
        <v>640</v>
      </c>
      <c r="E842" s="418">
        <v>13</v>
      </c>
      <c r="F842" s="418" t="s">
        <v>639</v>
      </c>
      <c r="G842" s="418"/>
      <c r="H842" s="425">
        <f>'Справка 6'!P34</f>
        <v>0</v>
      </c>
      <c r="I842" s="418"/>
      <c r="J842" s="418"/>
      <c r="K842" s="418"/>
      <c r="L842" s="418"/>
      <c r="M842" s="418"/>
      <c r="N842" s="418"/>
      <c r="O842" s="418"/>
      <c r="P842" s="418"/>
      <c r="Q842" s="418"/>
      <c r="R842" s="418"/>
      <c r="S842" s="418"/>
      <c r="T842" s="418"/>
      <c r="U842" s="418"/>
      <c r="V842" s="418"/>
      <c r="W842" s="418"/>
      <c r="X842" s="418"/>
      <c r="Y842" s="418"/>
      <c r="Z842" s="418"/>
    </row>
    <row r="843" spans="1:26">
      <c r="A843" s="423" t="str">
        <f t="shared" si="48"/>
        <v>Ейч Ар Кепитъл АД</v>
      </c>
      <c r="B843" s="423" t="str">
        <f t="shared" si="49"/>
        <v>204654533</v>
      </c>
      <c r="C843" s="424" t="str">
        <f t="shared" si="50"/>
        <v>31.12.2025</v>
      </c>
      <c r="D843" s="418" t="s">
        <v>641</v>
      </c>
      <c r="E843" s="418">
        <v>13</v>
      </c>
      <c r="F843" s="418" t="s">
        <v>140</v>
      </c>
      <c r="G843" s="418"/>
      <c r="H843" s="425">
        <f>'Справка 6'!P35</f>
        <v>0</v>
      </c>
      <c r="I843" s="418"/>
      <c r="J843" s="418"/>
      <c r="K843" s="418"/>
      <c r="L843" s="418"/>
      <c r="M843" s="418"/>
      <c r="N843" s="418"/>
      <c r="O843" s="418"/>
      <c r="P843" s="418"/>
      <c r="Q843" s="418"/>
      <c r="R843" s="418"/>
      <c r="S843" s="418"/>
      <c r="T843" s="418"/>
      <c r="U843" s="418"/>
      <c r="V843" s="418"/>
      <c r="W843" s="418"/>
      <c r="X843" s="418"/>
      <c r="Y843" s="418"/>
      <c r="Z843" s="418"/>
    </row>
    <row r="844" spans="1:26">
      <c r="A844" s="423" t="str">
        <f t="shared" si="48"/>
        <v>Ейч Ар Кепитъл АД</v>
      </c>
      <c r="B844" s="423" t="str">
        <f t="shared" si="49"/>
        <v>204654533</v>
      </c>
      <c r="C844" s="424" t="str">
        <f t="shared" si="50"/>
        <v>31.12.2025</v>
      </c>
      <c r="D844" s="418" t="s">
        <v>643</v>
      </c>
      <c r="E844" s="418">
        <v>13</v>
      </c>
      <c r="F844" s="418" t="s">
        <v>642</v>
      </c>
      <c r="G844" s="418"/>
      <c r="H844" s="425">
        <f>'Справка 6'!P36</f>
        <v>0</v>
      </c>
      <c r="I844" s="418"/>
      <c r="J844" s="418"/>
      <c r="K844" s="418"/>
      <c r="L844" s="418"/>
      <c r="M844" s="418"/>
      <c r="N844" s="418"/>
      <c r="O844" s="418"/>
      <c r="P844" s="418"/>
      <c r="Q844" s="418"/>
      <c r="R844" s="418"/>
      <c r="S844" s="418"/>
      <c r="T844" s="418"/>
      <c r="U844" s="418"/>
      <c r="V844" s="418"/>
      <c r="W844" s="418"/>
      <c r="X844" s="418"/>
      <c r="Y844" s="418"/>
      <c r="Z844" s="418"/>
    </row>
    <row r="845" spans="1:26">
      <c r="A845" s="423" t="str">
        <f t="shared" ref="A845:A910" si="51">pdeName</f>
        <v>Ейч Ар Кепитъл АД</v>
      </c>
      <c r="B845" s="423" t="str">
        <f t="shared" ref="B845:B910" si="52">pdeBulstat</f>
        <v>204654533</v>
      </c>
      <c r="C845" s="424" t="str">
        <f t="shared" ref="C845:C910" si="53">endDate</f>
        <v>31.12.2025</v>
      </c>
      <c r="D845" s="418" t="s">
        <v>645</v>
      </c>
      <c r="E845" s="418">
        <v>13</v>
      </c>
      <c r="F845" s="418" t="s">
        <v>644</v>
      </c>
      <c r="G845" s="418"/>
      <c r="H845" s="425">
        <f>'Справка 6'!P37</f>
        <v>0</v>
      </c>
      <c r="I845" s="418"/>
      <c r="J845" s="418"/>
      <c r="K845" s="418"/>
      <c r="L845" s="418"/>
      <c r="M845" s="418"/>
      <c r="N845" s="418"/>
      <c r="O845" s="418"/>
      <c r="P845" s="418"/>
      <c r="Q845" s="418"/>
      <c r="R845" s="418"/>
      <c r="S845" s="418"/>
      <c r="T845" s="418"/>
      <c r="U845" s="418"/>
      <c r="V845" s="418"/>
      <c r="W845" s="418"/>
      <c r="X845" s="418"/>
      <c r="Y845" s="418"/>
      <c r="Z845" s="418"/>
    </row>
    <row r="846" spans="1:26">
      <c r="A846" s="423" t="str">
        <f t="shared" si="51"/>
        <v>Ейч Ар Кепитъл АД</v>
      </c>
      <c r="B846" s="423" t="str">
        <f t="shared" si="52"/>
        <v>204654533</v>
      </c>
      <c r="C846" s="424" t="str">
        <f t="shared" si="53"/>
        <v>31.12.2025</v>
      </c>
      <c r="D846" s="418" t="s">
        <v>647</v>
      </c>
      <c r="E846" s="418">
        <v>13</v>
      </c>
      <c r="F846" s="418" t="s">
        <v>646</v>
      </c>
      <c r="G846" s="418"/>
      <c r="H846" s="425">
        <f>'Справка 6'!P38</f>
        <v>0</v>
      </c>
      <c r="I846" s="418"/>
      <c r="J846" s="418"/>
      <c r="K846" s="418"/>
      <c r="L846" s="418"/>
      <c r="M846" s="418"/>
      <c r="N846" s="418"/>
      <c r="O846" s="418"/>
      <c r="P846" s="418"/>
      <c r="Q846" s="418"/>
      <c r="R846" s="418"/>
      <c r="S846" s="418"/>
      <c r="T846" s="418"/>
      <c r="U846" s="418"/>
      <c r="V846" s="418"/>
      <c r="W846" s="418"/>
      <c r="X846" s="418"/>
      <c r="Y846" s="418"/>
      <c r="Z846" s="418"/>
    </row>
    <row r="847" spans="1:26">
      <c r="A847" s="423" t="str">
        <f t="shared" si="51"/>
        <v>Ейч Ар Кепитъл АД</v>
      </c>
      <c r="B847" s="423" t="str">
        <f t="shared" si="52"/>
        <v>204654533</v>
      </c>
      <c r="C847" s="424" t="str">
        <f t="shared" si="53"/>
        <v>31.12.2025</v>
      </c>
      <c r="D847" s="418" t="s">
        <v>648</v>
      </c>
      <c r="E847" s="418">
        <v>13</v>
      </c>
      <c r="F847" s="418" t="s">
        <v>612</v>
      </c>
      <c r="G847" s="418"/>
      <c r="H847" s="425">
        <f>'Справка 6'!P39</f>
        <v>0</v>
      </c>
      <c r="I847" s="418"/>
      <c r="J847" s="418"/>
      <c r="K847" s="418"/>
      <c r="L847" s="418"/>
      <c r="M847" s="418"/>
      <c r="N847" s="418"/>
      <c r="O847" s="418"/>
      <c r="P847" s="418"/>
      <c r="Q847" s="418"/>
      <c r="R847" s="418"/>
      <c r="S847" s="418"/>
      <c r="T847" s="418"/>
      <c r="U847" s="418"/>
      <c r="V847" s="418"/>
      <c r="W847" s="418"/>
      <c r="X847" s="418"/>
      <c r="Y847" s="418"/>
      <c r="Z847" s="418"/>
    </row>
    <row r="848" spans="1:26">
      <c r="A848" s="423" t="str">
        <f t="shared" si="51"/>
        <v>Ейч Ар Кепитъл АД</v>
      </c>
      <c r="B848" s="423" t="str">
        <f t="shared" si="52"/>
        <v>204654533</v>
      </c>
      <c r="C848" s="424" t="str">
        <f t="shared" si="53"/>
        <v>31.12.2025</v>
      </c>
      <c r="D848" s="418" t="s">
        <v>650</v>
      </c>
      <c r="E848" s="418">
        <v>13</v>
      </c>
      <c r="F848" s="418" t="s">
        <v>632</v>
      </c>
      <c r="G848" s="418"/>
      <c r="H848" s="425">
        <f>'Справка 6'!P40</f>
        <v>0</v>
      </c>
      <c r="I848" s="418"/>
      <c r="J848" s="418"/>
      <c r="K848" s="418"/>
      <c r="L848" s="418"/>
      <c r="M848" s="418"/>
      <c r="N848" s="418"/>
      <c r="O848" s="418"/>
      <c r="P848" s="418"/>
      <c r="Q848" s="418"/>
      <c r="R848" s="418"/>
      <c r="S848" s="418"/>
      <c r="T848" s="418"/>
      <c r="U848" s="418"/>
      <c r="V848" s="418"/>
      <c r="W848" s="418"/>
      <c r="X848" s="418"/>
      <c r="Y848" s="418"/>
      <c r="Z848" s="418"/>
    </row>
    <row r="849" spans="1:26">
      <c r="A849" s="423" t="str">
        <f t="shared" si="51"/>
        <v>Ейч Ар Кепитъл АД</v>
      </c>
      <c r="B849" s="423" t="str">
        <f t="shared" si="52"/>
        <v>204654533</v>
      </c>
      <c r="C849" s="424" t="str">
        <f t="shared" si="53"/>
        <v>31.12.2025</v>
      </c>
      <c r="D849" s="418" t="s">
        <v>653</v>
      </c>
      <c r="E849" s="418">
        <v>13</v>
      </c>
      <c r="F849" s="418" t="s">
        <v>652</v>
      </c>
      <c r="G849" s="418"/>
      <c r="H849" s="425">
        <f>'Справка 6'!P41</f>
        <v>0</v>
      </c>
      <c r="I849" s="418"/>
      <c r="J849" s="418"/>
      <c r="K849" s="418"/>
      <c r="L849" s="418"/>
      <c r="M849" s="418"/>
      <c r="N849" s="418"/>
      <c r="O849" s="418"/>
      <c r="P849" s="418"/>
      <c r="Q849" s="418"/>
      <c r="R849" s="418"/>
      <c r="S849" s="418"/>
      <c r="T849" s="418"/>
      <c r="U849" s="418"/>
      <c r="V849" s="418"/>
      <c r="W849" s="418"/>
      <c r="X849" s="418"/>
      <c r="Y849" s="418"/>
      <c r="Z849" s="418"/>
    </row>
    <row r="850" spans="1:26">
      <c r="A850" s="423" t="str">
        <f t="shared" si="51"/>
        <v>Ейч Ар Кепитъл АД</v>
      </c>
      <c r="B850" s="423" t="str">
        <f t="shared" si="52"/>
        <v>204654533</v>
      </c>
      <c r="C850" s="424" t="str">
        <f t="shared" si="53"/>
        <v>31.12.2025</v>
      </c>
      <c r="D850" s="418" t="s">
        <v>655</v>
      </c>
      <c r="E850" s="418">
        <v>13</v>
      </c>
      <c r="F850" s="418" t="s">
        <v>654</v>
      </c>
      <c r="G850" s="418"/>
      <c r="H850" s="427">
        <f>'Справка 6'!P42</f>
        <v>0</v>
      </c>
      <c r="I850" s="418"/>
      <c r="J850" s="418"/>
      <c r="K850" s="418"/>
      <c r="L850" s="418"/>
      <c r="M850" s="418"/>
      <c r="N850" s="418"/>
      <c r="O850" s="418"/>
      <c r="P850" s="418"/>
      <c r="Q850" s="418"/>
      <c r="R850" s="418"/>
      <c r="S850" s="418"/>
      <c r="T850" s="418"/>
      <c r="U850" s="418"/>
      <c r="V850" s="418"/>
      <c r="W850" s="418"/>
      <c r="X850" s="418"/>
      <c r="Y850" s="418"/>
      <c r="Z850" s="418"/>
    </row>
    <row r="851" spans="1:26">
      <c r="A851" s="423" t="str">
        <f t="shared" si="51"/>
        <v>Ейч Ар Кепитъл АД</v>
      </c>
      <c r="B851" s="423" t="str">
        <f t="shared" si="52"/>
        <v>204654533</v>
      </c>
      <c r="C851" s="424" t="str">
        <f t="shared" si="53"/>
        <v>31.12.2025</v>
      </c>
      <c r="D851" s="418" t="s">
        <v>592</v>
      </c>
      <c r="E851" s="418">
        <v>14</v>
      </c>
      <c r="F851" s="418" t="s">
        <v>591</v>
      </c>
      <c r="G851" s="418"/>
      <c r="H851" s="425">
        <f>'Справка 6'!Q11</f>
        <v>0</v>
      </c>
      <c r="I851" s="418"/>
      <c r="J851" s="418"/>
      <c r="K851" s="418"/>
      <c r="L851" s="418"/>
      <c r="M851" s="418"/>
      <c r="N851" s="418"/>
      <c r="O851" s="418"/>
      <c r="P851" s="418"/>
      <c r="Q851" s="418"/>
      <c r="R851" s="418"/>
      <c r="S851" s="418"/>
      <c r="T851" s="418"/>
      <c r="U851" s="418"/>
      <c r="V851" s="418"/>
      <c r="W851" s="418"/>
      <c r="X851" s="418"/>
      <c r="Y851" s="418"/>
      <c r="Z851" s="418"/>
    </row>
    <row r="852" spans="1:26">
      <c r="A852" s="423" t="str">
        <f t="shared" si="51"/>
        <v>Ейч Ар Кепитъл АД</v>
      </c>
      <c r="B852" s="423" t="str">
        <f t="shared" si="52"/>
        <v>204654533</v>
      </c>
      <c r="C852" s="424" t="str">
        <f t="shared" si="53"/>
        <v>31.12.2025</v>
      </c>
      <c r="D852" s="418" t="s">
        <v>595</v>
      </c>
      <c r="E852" s="418">
        <v>14</v>
      </c>
      <c r="F852" s="418" t="s">
        <v>594</v>
      </c>
      <c r="G852" s="418"/>
      <c r="H852" s="425">
        <f>'Справка 6'!Q12</f>
        <v>0</v>
      </c>
      <c r="I852" s="418"/>
      <c r="J852" s="418"/>
      <c r="K852" s="418"/>
      <c r="L852" s="418"/>
      <c r="M852" s="418"/>
      <c r="N852" s="418"/>
      <c r="O852" s="418"/>
      <c r="P852" s="418"/>
      <c r="Q852" s="418"/>
      <c r="R852" s="418"/>
      <c r="S852" s="418"/>
      <c r="T852" s="418"/>
      <c r="U852" s="418"/>
      <c r="V852" s="418"/>
      <c r="W852" s="418"/>
      <c r="X852" s="418"/>
      <c r="Y852" s="418"/>
      <c r="Z852" s="418"/>
    </row>
    <row r="853" spans="1:26">
      <c r="A853" s="423" t="str">
        <f t="shared" si="51"/>
        <v>Ейч Ар Кепитъл АД</v>
      </c>
      <c r="B853" s="423" t="str">
        <f t="shared" si="52"/>
        <v>204654533</v>
      </c>
      <c r="C853" s="424" t="str">
        <f t="shared" si="53"/>
        <v>31.12.2025</v>
      </c>
      <c r="D853" s="418" t="s">
        <v>598</v>
      </c>
      <c r="E853" s="418">
        <v>14</v>
      </c>
      <c r="F853" s="418" t="s">
        <v>597</v>
      </c>
      <c r="G853" s="418"/>
      <c r="H853" s="425">
        <f>'Справка 6'!Q13</f>
        <v>0</v>
      </c>
      <c r="I853" s="418"/>
      <c r="J853" s="418"/>
      <c r="K853" s="418"/>
      <c r="L853" s="418"/>
      <c r="M853" s="418"/>
      <c r="N853" s="418"/>
      <c r="O853" s="418"/>
      <c r="P853" s="418"/>
      <c r="Q853" s="418"/>
      <c r="R853" s="418"/>
      <c r="S853" s="418"/>
      <c r="T853" s="418"/>
      <c r="U853" s="418"/>
      <c r="V853" s="418"/>
      <c r="W853" s="418"/>
      <c r="X853" s="418"/>
      <c r="Y853" s="418"/>
      <c r="Z853" s="418"/>
    </row>
    <row r="854" spans="1:26">
      <c r="A854" s="423" t="str">
        <f t="shared" si="51"/>
        <v>Ейч Ар Кепитъл АД</v>
      </c>
      <c r="B854" s="423" t="str">
        <f t="shared" si="52"/>
        <v>204654533</v>
      </c>
      <c r="C854" s="424" t="str">
        <f t="shared" si="53"/>
        <v>31.12.2025</v>
      </c>
      <c r="D854" s="418" t="s">
        <v>601</v>
      </c>
      <c r="E854" s="418">
        <v>14</v>
      </c>
      <c r="F854" s="418" t="s">
        <v>600</v>
      </c>
      <c r="G854" s="418"/>
      <c r="H854" s="425">
        <f>'Справка 6'!Q14</f>
        <v>0</v>
      </c>
      <c r="I854" s="418"/>
      <c r="J854" s="418"/>
      <c r="K854" s="418"/>
      <c r="L854" s="418"/>
      <c r="M854" s="418"/>
      <c r="N854" s="418"/>
      <c r="O854" s="418"/>
      <c r="P854" s="418"/>
      <c r="Q854" s="418"/>
      <c r="R854" s="418"/>
      <c r="S854" s="418"/>
      <c r="T854" s="418"/>
      <c r="U854" s="418"/>
      <c r="V854" s="418"/>
      <c r="W854" s="418"/>
      <c r="X854" s="418"/>
      <c r="Y854" s="418"/>
      <c r="Z854" s="418"/>
    </row>
    <row r="855" spans="1:26">
      <c r="A855" s="423" t="str">
        <f t="shared" si="51"/>
        <v>Ейч Ар Кепитъл АД</v>
      </c>
      <c r="B855" s="423" t="str">
        <f t="shared" si="52"/>
        <v>204654533</v>
      </c>
      <c r="C855" s="424" t="str">
        <f t="shared" si="53"/>
        <v>31.12.2025</v>
      </c>
      <c r="D855" s="418" t="s">
        <v>604</v>
      </c>
      <c r="E855" s="418">
        <v>14</v>
      </c>
      <c r="F855" s="418" t="s">
        <v>603</v>
      </c>
      <c r="G855" s="418"/>
      <c r="H855" s="425">
        <f>'Справка 6'!Q15</f>
        <v>0</v>
      </c>
      <c r="I855" s="418"/>
      <c r="J855" s="418"/>
      <c r="K855" s="418"/>
      <c r="L855" s="418"/>
      <c r="M855" s="418"/>
      <c r="N855" s="418"/>
      <c r="O855" s="418"/>
      <c r="P855" s="418"/>
      <c r="Q855" s="418"/>
      <c r="R855" s="418"/>
      <c r="S855" s="418"/>
      <c r="T855" s="418"/>
      <c r="U855" s="418"/>
      <c r="V855" s="418"/>
      <c r="W855" s="418"/>
      <c r="X855" s="418"/>
      <c r="Y855" s="418"/>
      <c r="Z855" s="418"/>
    </row>
    <row r="856" spans="1:26">
      <c r="A856" s="423" t="str">
        <f t="shared" si="51"/>
        <v>Ейч Ар Кепитъл АД</v>
      </c>
      <c r="B856" s="423" t="str">
        <f t="shared" si="52"/>
        <v>204654533</v>
      </c>
      <c r="C856" s="424" t="str">
        <f t="shared" si="53"/>
        <v>31.12.2025</v>
      </c>
      <c r="D856" s="418" t="s">
        <v>607</v>
      </c>
      <c r="E856" s="418">
        <v>14</v>
      </c>
      <c r="F856" s="418" t="s">
        <v>606</v>
      </c>
      <c r="G856" s="418"/>
      <c r="H856" s="425">
        <f>'Справка 6'!Q16</f>
        <v>0</v>
      </c>
      <c r="I856" s="418"/>
      <c r="J856" s="418"/>
      <c r="K856" s="418"/>
      <c r="L856" s="418"/>
      <c r="M856" s="418"/>
      <c r="N856" s="418"/>
      <c r="O856" s="418"/>
      <c r="P856" s="418"/>
      <c r="Q856" s="418"/>
      <c r="R856" s="418"/>
      <c r="S856" s="418"/>
      <c r="T856" s="418"/>
      <c r="U856" s="418"/>
      <c r="V856" s="418"/>
      <c r="W856" s="418"/>
      <c r="X856" s="418"/>
      <c r="Y856" s="418"/>
      <c r="Z856" s="418"/>
    </row>
    <row r="857" spans="1:26">
      <c r="A857" s="423" t="str">
        <f t="shared" si="51"/>
        <v>Ейч Ар Кепитъл АД</v>
      </c>
      <c r="B857" s="423" t="str">
        <f t="shared" si="52"/>
        <v>204654533</v>
      </c>
      <c r="C857" s="424" t="str">
        <f t="shared" si="53"/>
        <v>31.12.2025</v>
      </c>
      <c r="D857" s="418" t="s">
        <v>610</v>
      </c>
      <c r="E857" s="418">
        <v>14</v>
      </c>
      <c r="F857" s="418" t="s">
        <v>609</v>
      </c>
      <c r="G857" s="418"/>
      <c r="H857" s="425">
        <f>'Справка 6'!Q17</f>
        <v>0</v>
      </c>
      <c r="I857" s="418"/>
      <c r="J857" s="418"/>
      <c r="K857" s="418"/>
      <c r="L857" s="418"/>
      <c r="M857" s="418"/>
      <c r="N857" s="418"/>
      <c r="O857" s="418"/>
      <c r="P857" s="418"/>
      <c r="Q857" s="418"/>
      <c r="R857" s="418"/>
      <c r="S857" s="418"/>
      <c r="T857" s="418"/>
      <c r="U857" s="418"/>
      <c r="V857" s="418"/>
      <c r="W857" s="418"/>
      <c r="X857" s="418"/>
      <c r="Y857" s="418"/>
      <c r="Z857" s="418"/>
    </row>
    <row r="858" spans="1:26">
      <c r="A858" s="423" t="str">
        <f t="shared" si="51"/>
        <v>Ейч Ар Кепитъл АД</v>
      </c>
      <c r="B858" s="423" t="str">
        <f t="shared" si="52"/>
        <v>204654533</v>
      </c>
      <c r="C858" s="424" t="str">
        <f t="shared" si="53"/>
        <v>31.12.2025</v>
      </c>
      <c r="D858" s="418" t="s">
        <v>613</v>
      </c>
      <c r="E858" s="418">
        <v>14</v>
      </c>
      <c r="F858" s="418" t="s">
        <v>612</v>
      </c>
      <c r="G858" s="418"/>
      <c r="H858" s="425">
        <f>'Справка 6'!Q18</f>
        <v>3</v>
      </c>
      <c r="I858" s="418"/>
      <c r="J858" s="418"/>
      <c r="K858" s="418"/>
      <c r="L858" s="418"/>
      <c r="M858" s="418"/>
      <c r="N858" s="418"/>
      <c r="O858" s="418"/>
      <c r="P858" s="418"/>
      <c r="Q858" s="418"/>
      <c r="R858" s="418"/>
      <c r="S858" s="418"/>
      <c r="T858" s="418"/>
      <c r="U858" s="418"/>
      <c r="V858" s="418"/>
      <c r="W858" s="418"/>
      <c r="X858" s="418"/>
      <c r="Y858" s="418"/>
      <c r="Z858" s="418"/>
    </row>
    <row r="859" spans="1:26">
      <c r="A859" s="423" t="str">
        <f t="shared" si="51"/>
        <v>Ейч Ар Кепитъл АД</v>
      </c>
      <c r="B859" s="423" t="str">
        <f t="shared" si="52"/>
        <v>204654533</v>
      </c>
      <c r="C859" s="424" t="str">
        <f t="shared" si="53"/>
        <v>31.12.2025</v>
      </c>
      <c r="D859" s="418" t="s">
        <v>614</v>
      </c>
      <c r="E859" s="418">
        <v>14</v>
      </c>
      <c r="F859" s="418" t="s">
        <v>589</v>
      </c>
      <c r="G859" s="418"/>
      <c r="H859" s="425">
        <f>'Справка 6'!Q19</f>
        <v>3</v>
      </c>
      <c r="I859" s="418"/>
      <c r="J859" s="418"/>
      <c r="K859" s="418"/>
      <c r="L859" s="418"/>
      <c r="M859" s="418"/>
      <c r="N859" s="418"/>
      <c r="O859" s="418"/>
      <c r="P859" s="418"/>
      <c r="Q859" s="418"/>
      <c r="R859" s="418"/>
      <c r="S859" s="418"/>
      <c r="T859" s="418"/>
      <c r="U859" s="418"/>
      <c r="V859" s="418"/>
      <c r="W859" s="418"/>
      <c r="X859" s="418"/>
      <c r="Y859" s="418"/>
      <c r="Z859" s="418"/>
    </row>
    <row r="860" spans="1:26">
      <c r="A860" s="423" t="str">
        <f t="shared" si="51"/>
        <v>Ейч Ар Кепитъл АД</v>
      </c>
      <c r="B860" s="423" t="str">
        <f t="shared" si="52"/>
        <v>204654533</v>
      </c>
      <c r="C860" s="424" t="str">
        <f t="shared" si="53"/>
        <v>31.12.2025</v>
      </c>
      <c r="D860" s="418" t="s">
        <v>617</v>
      </c>
      <c r="E860" s="418">
        <v>14</v>
      </c>
      <c r="F860" s="418" t="s">
        <v>616</v>
      </c>
      <c r="G860" s="418"/>
      <c r="H860" s="425">
        <f>'Справка 6'!Q20</f>
        <v>0</v>
      </c>
      <c r="I860" s="418"/>
      <c r="J860" s="418"/>
      <c r="K860" s="418"/>
      <c r="L860" s="418"/>
      <c r="M860" s="418"/>
      <c r="N860" s="418"/>
      <c r="O860" s="418"/>
      <c r="P860" s="418"/>
      <c r="Q860" s="418"/>
      <c r="R860" s="418"/>
      <c r="S860" s="418"/>
      <c r="T860" s="418"/>
      <c r="U860" s="418"/>
      <c r="V860" s="418"/>
      <c r="W860" s="418"/>
      <c r="X860" s="418"/>
      <c r="Y860" s="418"/>
      <c r="Z860" s="418"/>
    </row>
    <row r="861" spans="1:26">
      <c r="A861" s="423" t="str">
        <f t="shared" si="51"/>
        <v>Ейч Ар Кепитъл АД</v>
      </c>
      <c r="B861" s="423" t="str">
        <f t="shared" si="52"/>
        <v>204654533</v>
      </c>
      <c r="C861" s="424" t="str">
        <f t="shared" si="53"/>
        <v>31.12.2025</v>
      </c>
      <c r="D861" s="418" t="s">
        <v>620</v>
      </c>
      <c r="E861" s="418">
        <v>14</v>
      </c>
      <c r="F861" s="418" t="s">
        <v>619</v>
      </c>
      <c r="G861" s="418"/>
      <c r="H861" s="425">
        <f>'Справка 6'!Q21</f>
        <v>0</v>
      </c>
      <c r="I861" s="418"/>
      <c r="J861" s="418"/>
      <c r="K861" s="418"/>
      <c r="L861" s="418"/>
      <c r="M861" s="418"/>
      <c r="N861" s="418"/>
      <c r="O861" s="418"/>
      <c r="P861" s="418"/>
      <c r="Q861" s="418"/>
      <c r="R861" s="418"/>
      <c r="S861" s="418"/>
      <c r="T861" s="418"/>
      <c r="U861" s="418"/>
      <c r="V861" s="418"/>
      <c r="W861" s="418"/>
      <c r="X861" s="418"/>
      <c r="Y861" s="418"/>
      <c r="Z861" s="418"/>
    </row>
    <row r="862" spans="1:26">
      <c r="A862" s="423" t="str">
        <f t="shared" si="51"/>
        <v>Ейч Ар Кепитъл АД</v>
      </c>
      <c r="B862" s="423" t="str">
        <f t="shared" si="52"/>
        <v>204654533</v>
      </c>
      <c r="C862" s="424" t="str">
        <f t="shared" si="53"/>
        <v>31.12.2025</v>
      </c>
      <c r="D862" s="418" t="s">
        <v>624</v>
      </c>
      <c r="E862" s="418">
        <v>14</v>
      </c>
      <c r="F862" s="418" t="s">
        <v>623</v>
      </c>
      <c r="G862" s="418"/>
      <c r="H862" s="425">
        <f>'Справка 6'!Q23</f>
        <v>0</v>
      </c>
      <c r="I862" s="418"/>
      <c r="J862" s="418"/>
      <c r="K862" s="418"/>
      <c r="L862" s="418"/>
      <c r="M862" s="418"/>
      <c r="N862" s="418"/>
      <c r="O862" s="418"/>
      <c r="P862" s="418"/>
      <c r="Q862" s="418"/>
      <c r="R862" s="418"/>
      <c r="S862" s="418"/>
      <c r="T862" s="418"/>
      <c r="U862" s="418"/>
      <c r="V862" s="418"/>
      <c r="W862" s="418"/>
      <c r="X862" s="418"/>
      <c r="Y862" s="418"/>
      <c r="Z862" s="418"/>
    </row>
    <row r="863" spans="1:26">
      <c r="A863" s="423" t="str">
        <f t="shared" si="51"/>
        <v>Ейч Ар Кепитъл АД</v>
      </c>
      <c r="B863" s="423" t="str">
        <f t="shared" si="52"/>
        <v>204654533</v>
      </c>
      <c r="C863" s="424" t="str">
        <f t="shared" si="53"/>
        <v>31.12.2025</v>
      </c>
      <c r="D863" s="418" t="s">
        <v>626</v>
      </c>
      <c r="E863" s="418">
        <v>14</v>
      </c>
      <c r="F863" s="418" t="s">
        <v>625</v>
      </c>
      <c r="G863" s="418"/>
      <c r="H863" s="425">
        <f>'Справка 6'!Q24</f>
        <v>0</v>
      </c>
      <c r="I863" s="418"/>
      <c r="J863" s="418"/>
      <c r="K863" s="418"/>
      <c r="L863" s="418"/>
      <c r="M863" s="418"/>
      <c r="N863" s="418"/>
      <c r="O863" s="418"/>
      <c r="P863" s="418"/>
      <c r="Q863" s="418"/>
      <c r="R863" s="418"/>
      <c r="S863" s="418"/>
      <c r="T863" s="418"/>
      <c r="U863" s="418"/>
      <c r="V863" s="418"/>
      <c r="W863" s="418"/>
      <c r="X863" s="418"/>
      <c r="Y863" s="418"/>
      <c r="Z863" s="418"/>
    </row>
    <row r="864" spans="1:26">
      <c r="A864" s="423" t="str">
        <f t="shared" si="51"/>
        <v>Ейч Ар Кепитъл АД</v>
      </c>
      <c r="B864" s="423" t="str">
        <f t="shared" si="52"/>
        <v>204654533</v>
      </c>
      <c r="C864" s="424" t="str">
        <f t="shared" si="53"/>
        <v>31.12.2025</v>
      </c>
      <c r="D864" s="418" t="s">
        <v>628</v>
      </c>
      <c r="E864" s="418">
        <v>14</v>
      </c>
      <c r="F864" s="418" t="s">
        <v>627</v>
      </c>
      <c r="G864" s="418"/>
      <c r="H864" s="425">
        <f>'Справка 6'!Q25</f>
        <v>0</v>
      </c>
      <c r="I864" s="418"/>
      <c r="J864" s="418"/>
      <c r="K864" s="418"/>
      <c r="L864" s="418"/>
      <c r="M864" s="418"/>
      <c r="N864" s="418"/>
      <c r="O864" s="418"/>
      <c r="P864" s="418"/>
      <c r="Q864" s="418"/>
      <c r="R864" s="418"/>
      <c r="S864" s="418"/>
      <c r="T864" s="418"/>
      <c r="U864" s="418"/>
      <c r="V864" s="418"/>
      <c r="W864" s="418"/>
      <c r="X864" s="418"/>
      <c r="Y864" s="418"/>
      <c r="Z864" s="418"/>
    </row>
    <row r="865" spans="1:26">
      <c r="A865" s="423" t="str">
        <f t="shared" si="51"/>
        <v>Ейч Ар Кепитъл АД</v>
      </c>
      <c r="B865" s="423" t="str">
        <f t="shared" si="52"/>
        <v>204654533</v>
      </c>
      <c r="C865" s="424" t="str">
        <f t="shared" si="53"/>
        <v>31.12.2025</v>
      </c>
      <c r="D865" s="418" t="s">
        <v>629</v>
      </c>
      <c r="E865" s="418">
        <v>14</v>
      </c>
      <c r="F865" s="418" t="s">
        <v>612</v>
      </c>
      <c r="G865" s="418"/>
      <c r="H865" s="425">
        <f>'Справка 6'!Q26</f>
        <v>0</v>
      </c>
      <c r="I865" s="418"/>
      <c r="J865" s="418"/>
      <c r="K865" s="418"/>
      <c r="L865" s="418"/>
      <c r="M865" s="418"/>
      <c r="N865" s="418"/>
      <c r="O865" s="418"/>
      <c r="P865" s="418"/>
      <c r="Q865" s="418"/>
      <c r="R865" s="418"/>
      <c r="S865" s="418"/>
      <c r="T865" s="418"/>
      <c r="U865" s="418"/>
      <c r="V865" s="418"/>
      <c r="W865" s="418"/>
      <c r="X865" s="418"/>
      <c r="Y865" s="418"/>
      <c r="Z865" s="418"/>
    </row>
    <row r="866" spans="1:26">
      <c r="A866" s="423" t="str">
        <f t="shared" si="51"/>
        <v>Ейч Ар Кепитъл АД</v>
      </c>
      <c r="B866" s="423" t="str">
        <f t="shared" si="52"/>
        <v>204654533</v>
      </c>
      <c r="C866" s="424" t="str">
        <f t="shared" si="53"/>
        <v>31.12.2025</v>
      </c>
      <c r="D866" s="418" t="s">
        <v>630</v>
      </c>
      <c r="E866" s="418">
        <v>14</v>
      </c>
      <c r="F866" s="418" t="s">
        <v>962</v>
      </c>
      <c r="G866" s="418"/>
      <c r="H866" s="425">
        <f>'Справка 6'!Q27</f>
        <v>0</v>
      </c>
      <c r="I866" s="418"/>
      <c r="J866" s="418"/>
      <c r="K866" s="418"/>
      <c r="L866" s="418"/>
      <c r="M866" s="418"/>
      <c r="N866" s="418"/>
      <c r="O866" s="418"/>
      <c r="P866" s="418"/>
      <c r="Q866" s="418"/>
      <c r="R866" s="418"/>
      <c r="S866" s="418"/>
      <c r="T866" s="418"/>
      <c r="U866" s="418"/>
      <c r="V866" s="418"/>
      <c r="W866" s="418"/>
      <c r="X866" s="418"/>
      <c r="Y866" s="418"/>
      <c r="Z866" s="418"/>
    </row>
    <row r="867" spans="1:26">
      <c r="A867" s="423" t="str">
        <f t="shared" si="51"/>
        <v>Ейч Ар Кепитъл АД</v>
      </c>
      <c r="B867" s="423" t="str">
        <f t="shared" si="52"/>
        <v>204654533</v>
      </c>
      <c r="C867" s="424" t="str">
        <f t="shared" si="53"/>
        <v>31.12.2025</v>
      </c>
      <c r="D867" s="418" t="s">
        <v>634</v>
      </c>
      <c r="E867" s="418">
        <v>14</v>
      </c>
      <c r="F867" s="418" t="s">
        <v>633</v>
      </c>
      <c r="G867" s="418"/>
      <c r="H867" s="425">
        <f>'Справка 6'!Q29</f>
        <v>0</v>
      </c>
      <c r="I867" s="418"/>
      <c r="J867" s="418"/>
      <c r="K867" s="418"/>
      <c r="L867" s="418"/>
      <c r="M867" s="418"/>
      <c r="N867" s="418"/>
      <c r="O867" s="418"/>
      <c r="P867" s="418"/>
      <c r="Q867" s="418"/>
      <c r="R867" s="418"/>
      <c r="S867" s="418"/>
      <c r="T867" s="418"/>
      <c r="U867" s="418"/>
      <c r="V867" s="418"/>
      <c r="W867" s="418"/>
      <c r="X867" s="418"/>
      <c r="Y867" s="418"/>
      <c r="Z867" s="418"/>
    </row>
    <row r="868" spans="1:26">
      <c r="A868" s="423" t="str">
        <f t="shared" si="51"/>
        <v>Ейч Ар Кепитъл АД</v>
      </c>
      <c r="B868" s="423" t="str">
        <f t="shared" si="52"/>
        <v>204654533</v>
      </c>
      <c r="C868" s="424" t="str">
        <f t="shared" si="53"/>
        <v>31.12.2025</v>
      </c>
      <c r="D868" s="418" t="s">
        <v>635</v>
      </c>
      <c r="E868" s="418">
        <v>14</v>
      </c>
      <c r="F868" s="418" t="s">
        <v>126</v>
      </c>
      <c r="G868" s="418"/>
      <c r="H868" s="425">
        <f>'Справка 6'!Q30</f>
        <v>0</v>
      </c>
      <c r="I868" s="418"/>
      <c r="J868" s="418"/>
      <c r="K868" s="418"/>
      <c r="L868" s="418"/>
      <c r="M868" s="418"/>
      <c r="N868" s="418"/>
      <c r="O868" s="418"/>
      <c r="P868" s="418"/>
      <c r="Q868" s="418"/>
      <c r="R868" s="418"/>
      <c r="S868" s="418"/>
      <c r="T868" s="418"/>
      <c r="U868" s="418"/>
      <c r="V868" s="418"/>
      <c r="W868" s="418"/>
      <c r="X868" s="418"/>
      <c r="Y868" s="418"/>
      <c r="Z868" s="418"/>
    </row>
    <row r="869" spans="1:26">
      <c r="A869" s="423" t="str">
        <f t="shared" si="51"/>
        <v>Ейч Ар Кепитъл АД</v>
      </c>
      <c r="B869" s="423" t="str">
        <f t="shared" si="52"/>
        <v>204654533</v>
      </c>
      <c r="C869" s="424" t="str">
        <f t="shared" si="53"/>
        <v>31.12.2025</v>
      </c>
      <c r="D869" s="418" t="s">
        <v>636</v>
      </c>
      <c r="E869" s="418">
        <v>14</v>
      </c>
      <c r="F869" s="418" t="s">
        <v>128</v>
      </c>
      <c r="G869" s="418"/>
      <c r="H869" s="425">
        <f>'Справка 6'!Q31</f>
        <v>0</v>
      </c>
      <c r="I869" s="418"/>
      <c r="J869" s="418"/>
      <c r="K869" s="418"/>
      <c r="L869" s="418"/>
      <c r="M869" s="418"/>
      <c r="N869" s="418"/>
      <c r="O869" s="418"/>
      <c r="P869" s="418"/>
      <c r="Q869" s="418"/>
      <c r="R869" s="418"/>
      <c r="S869" s="418"/>
      <c r="T869" s="418"/>
      <c r="U869" s="418"/>
      <c r="V869" s="418"/>
      <c r="W869" s="418"/>
      <c r="X869" s="418"/>
      <c r="Y869" s="418"/>
      <c r="Z869" s="418"/>
    </row>
    <row r="870" spans="1:26">
      <c r="A870" s="423" t="str">
        <f t="shared" si="51"/>
        <v>Ейч Ар Кепитъл АД</v>
      </c>
      <c r="B870" s="423" t="str">
        <f t="shared" si="52"/>
        <v>204654533</v>
      </c>
      <c r="C870" s="424" t="str">
        <f t="shared" si="53"/>
        <v>31.12.2025</v>
      </c>
      <c r="D870" s="418" t="s">
        <v>637</v>
      </c>
      <c r="E870" s="418">
        <v>14</v>
      </c>
      <c r="F870" s="418" t="s">
        <v>132</v>
      </c>
      <c r="G870" s="418"/>
      <c r="H870" s="425">
        <f>'Справка 6'!Q32</f>
        <v>0</v>
      </c>
      <c r="I870" s="418"/>
      <c r="J870" s="418"/>
      <c r="K870" s="418"/>
      <c r="L870" s="418"/>
      <c r="M870" s="418"/>
      <c r="N870" s="418"/>
      <c r="O870" s="418"/>
      <c r="P870" s="418"/>
      <c r="Q870" s="418"/>
      <c r="R870" s="418"/>
      <c r="S870" s="418"/>
      <c r="T870" s="418"/>
      <c r="U870" s="418"/>
      <c r="V870" s="418"/>
      <c r="W870" s="418"/>
      <c r="X870" s="418"/>
      <c r="Y870" s="418"/>
      <c r="Z870" s="418"/>
    </row>
    <row r="871" spans="1:26">
      <c r="A871" s="423" t="str">
        <f t="shared" si="51"/>
        <v>Ейч Ар Кепитъл АД</v>
      </c>
      <c r="B871" s="423" t="str">
        <f t="shared" si="52"/>
        <v>204654533</v>
      </c>
      <c r="C871" s="424" t="str">
        <f t="shared" si="53"/>
        <v>31.12.2025</v>
      </c>
      <c r="D871" s="418" t="s">
        <v>638</v>
      </c>
      <c r="E871" s="418">
        <v>14</v>
      </c>
      <c r="F871" s="418" t="s">
        <v>134</v>
      </c>
      <c r="G871" s="418"/>
      <c r="H871" s="425">
        <f>'Справка 6'!Q33</f>
        <v>0</v>
      </c>
      <c r="I871" s="418"/>
      <c r="J871" s="418"/>
      <c r="K871" s="418"/>
      <c r="L871" s="418"/>
      <c r="M871" s="418"/>
      <c r="N871" s="418"/>
      <c r="O871" s="418"/>
      <c r="P871" s="418"/>
      <c r="Q871" s="418"/>
      <c r="R871" s="418"/>
      <c r="S871" s="418"/>
      <c r="T871" s="418"/>
      <c r="U871" s="418"/>
      <c r="V871" s="418"/>
      <c r="W871" s="418"/>
      <c r="X871" s="418"/>
      <c r="Y871" s="418"/>
      <c r="Z871" s="418"/>
    </row>
    <row r="872" spans="1:26">
      <c r="A872" s="423" t="str">
        <f t="shared" si="51"/>
        <v>Ейч Ар Кепитъл АД</v>
      </c>
      <c r="B872" s="423" t="str">
        <f t="shared" si="52"/>
        <v>204654533</v>
      </c>
      <c r="C872" s="424" t="str">
        <f t="shared" si="53"/>
        <v>31.12.2025</v>
      </c>
      <c r="D872" s="418" t="s">
        <v>640</v>
      </c>
      <c r="E872" s="418">
        <v>14</v>
      </c>
      <c r="F872" s="418" t="s">
        <v>639</v>
      </c>
      <c r="G872" s="418"/>
      <c r="H872" s="425">
        <f>'Справка 6'!Q34</f>
        <v>0</v>
      </c>
      <c r="I872" s="418"/>
      <c r="J872" s="418"/>
      <c r="K872" s="418"/>
      <c r="L872" s="418"/>
      <c r="M872" s="418"/>
      <c r="N872" s="418"/>
      <c r="O872" s="418"/>
      <c r="P872" s="418"/>
      <c r="Q872" s="418"/>
      <c r="R872" s="418"/>
      <c r="S872" s="418"/>
      <c r="T872" s="418"/>
      <c r="U872" s="418"/>
      <c r="V872" s="418"/>
      <c r="W872" s="418"/>
      <c r="X872" s="418"/>
      <c r="Y872" s="418"/>
      <c r="Z872" s="418"/>
    </row>
    <row r="873" spans="1:26">
      <c r="A873" s="423" t="str">
        <f t="shared" si="51"/>
        <v>Ейч Ар Кепитъл АД</v>
      </c>
      <c r="B873" s="423" t="str">
        <f t="shared" si="52"/>
        <v>204654533</v>
      </c>
      <c r="C873" s="424" t="str">
        <f t="shared" si="53"/>
        <v>31.12.2025</v>
      </c>
      <c r="D873" s="418" t="s">
        <v>641</v>
      </c>
      <c r="E873" s="418">
        <v>14</v>
      </c>
      <c r="F873" s="418" t="s">
        <v>140</v>
      </c>
      <c r="G873" s="418"/>
      <c r="H873" s="425">
        <f>'Справка 6'!Q35</f>
        <v>0</v>
      </c>
      <c r="I873" s="418"/>
      <c r="J873" s="418"/>
      <c r="K873" s="418"/>
      <c r="L873" s="418"/>
      <c r="M873" s="418"/>
      <c r="N873" s="418"/>
      <c r="O873" s="418"/>
      <c r="P873" s="418"/>
      <c r="Q873" s="418"/>
      <c r="R873" s="418"/>
      <c r="S873" s="418"/>
      <c r="T873" s="418"/>
      <c r="U873" s="418"/>
      <c r="V873" s="418"/>
      <c r="W873" s="418"/>
      <c r="X873" s="418"/>
      <c r="Y873" s="418"/>
      <c r="Z873" s="418"/>
    </row>
    <row r="874" spans="1:26">
      <c r="A874" s="423" t="str">
        <f t="shared" si="51"/>
        <v>Ейч Ар Кепитъл АД</v>
      </c>
      <c r="B874" s="423" t="str">
        <f t="shared" si="52"/>
        <v>204654533</v>
      </c>
      <c r="C874" s="424" t="str">
        <f t="shared" si="53"/>
        <v>31.12.2025</v>
      </c>
      <c r="D874" s="418" t="s">
        <v>643</v>
      </c>
      <c r="E874" s="418">
        <v>14</v>
      </c>
      <c r="F874" s="418" t="s">
        <v>642</v>
      </c>
      <c r="G874" s="418"/>
      <c r="H874" s="425">
        <f>'Справка 6'!Q36</f>
        <v>0</v>
      </c>
      <c r="I874" s="418"/>
      <c r="J874" s="418"/>
      <c r="K874" s="418"/>
      <c r="L874" s="418"/>
      <c r="M874" s="418"/>
      <c r="N874" s="418"/>
      <c r="O874" s="418"/>
      <c r="P874" s="418"/>
      <c r="Q874" s="418"/>
      <c r="R874" s="418"/>
      <c r="S874" s="418"/>
      <c r="T874" s="418"/>
      <c r="U874" s="418"/>
      <c r="V874" s="418"/>
      <c r="W874" s="418"/>
      <c r="X874" s="418"/>
      <c r="Y874" s="418"/>
      <c r="Z874" s="418"/>
    </row>
    <row r="875" spans="1:26">
      <c r="A875" s="423" t="str">
        <f t="shared" si="51"/>
        <v>Ейч Ар Кепитъл АД</v>
      </c>
      <c r="B875" s="423" t="str">
        <f t="shared" si="52"/>
        <v>204654533</v>
      </c>
      <c r="C875" s="424" t="str">
        <f t="shared" si="53"/>
        <v>31.12.2025</v>
      </c>
      <c r="D875" s="418" t="s">
        <v>645</v>
      </c>
      <c r="E875" s="418">
        <v>14</v>
      </c>
      <c r="F875" s="418" t="s">
        <v>644</v>
      </c>
      <c r="G875" s="418"/>
      <c r="H875" s="425">
        <f>'Справка 6'!Q37</f>
        <v>0</v>
      </c>
      <c r="I875" s="418"/>
      <c r="J875" s="418"/>
      <c r="K875" s="418"/>
      <c r="L875" s="418"/>
      <c r="M875" s="418"/>
      <c r="N875" s="418"/>
      <c r="O875" s="418"/>
      <c r="P875" s="418"/>
      <c r="Q875" s="418"/>
      <c r="R875" s="418"/>
      <c r="S875" s="418"/>
      <c r="T875" s="418"/>
      <c r="U875" s="418"/>
      <c r="V875" s="418"/>
      <c r="W875" s="418"/>
      <c r="X875" s="418"/>
      <c r="Y875" s="418"/>
      <c r="Z875" s="418"/>
    </row>
    <row r="876" spans="1:26">
      <c r="A876" s="423" t="str">
        <f t="shared" si="51"/>
        <v>Ейч Ар Кепитъл АД</v>
      </c>
      <c r="B876" s="423" t="str">
        <f t="shared" si="52"/>
        <v>204654533</v>
      </c>
      <c r="C876" s="424" t="str">
        <f t="shared" si="53"/>
        <v>31.12.2025</v>
      </c>
      <c r="D876" s="418" t="s">
        <v>647</v>
      </c>
      <c r="E876" s="418">
        <v>14</v>
      </c>
      <c r="F876" s="418" t="s">
        <v>646</v>
      </c>
      <c r="G876" s="418"/>
      <c r="H876" s="425">
        <f>'Справка 6'!Q38</f>
        <v>0</v>
      </c>
      <c r="I876" s="418"/>
      <c r="J876" s="418"/>
      <c r="K876" s="418"/>
      <c r="L876" s="418"/>
      <c r="M876" s="418"/>
      <c r="N876" s="418"/>
      <c r="O876" s="418"/>
      <c r="P876" s="418"/>
      <c r="Q876" s="418"/>
      <c r="R876" s="418"/>
      <c r="S876" s="418"/>
      <c r="T876" s="418"/>
      <c r="U876" s="418"/>
      <c r="V876" s="418"/>
      <c r="W876" s="418"/>
      <c r="X876" s="418"/>
      <c r="Y876" s="418"/>
      <c r="Z876" s="418"/>
    </row>
    <row r="877" spans="1:26">
      <c r="A877" s="423" t="str">
        <f t="shared" si="51"/>
        <v>Ейч Ар Кепитъл АД</v>
      </c>
      <c r="B877" s="423" t="str">
        <f t="shared" si="52"/>
        <v>204654533</v>
      </c>
      <c r="C877" s="424" t="str">
        <f t="shared" si="53"/>
        <v>31.12.2025</v>
      </c>
      <c r="D877" s="418" t="s">
        <v>648</v>
      </c>
      <c r="E877" s="418">
        <v>14</v>
      </c>
      <c r="F877" s="418" t="s">
        <v>612</v>
      </c>
      <c r="G877" s="418"/>
      <c r="H877" s="425">
        <f>'Справка 6'!Q39</f>
        <v>0</v>
      </c>
      <c r="I877" s="418"/>
      <c r="J877" s="418"/>
      <c r="K877" s="418"/>
      <c r="L877" s="418"/>
      <c r="M877" s="418"/>
      <c r="N877" s="418"/>
      <c r="O877" s="418"/>
      <c r="P877" s="418"/>
      <c r="Q877" s="418"/>
      <c r="R877" s="418"/>
      <c r="S877" s="418"/>
      <c r="T877" s="418"/>
      <c r="U877" s="418"/>
      <c r="V877" s="418"/>
      <c r="W877" s="418"/>
      <c r="X877" s="418"/>
      <c r="Y877" s="418"/>
      <c r="Z877" s="418"/>
    </row>
    <row r="878" spans="1:26">
      <c r="A878" s="423" t="str">
        <f t="shared" si="51"/>
        <v>Ейч Ар Кепитъл АД</v>
      </c>
      <c r="B878" s="423" t="str">
        <f t="shared" si="52"/>
        <v>204654533</v>
      </c>
      <c r="C878" s="424" t="str">
        <f t="shared" si="53"/>
        <v>31.12.2025</v>
      </c>
      <c r="D878" s="418" t="s">
        <v>650</v>
      </c>
      <c r="E878" s="418">
        <v>14</v>
      </c>
      <c r="F878" s="418" t="s">
        <v>632</v>
      </c>
      <c r="G878" s="418"/>
      <c r="H878" s="425">
        <f>'Справка 6'!Q40</f>
        <v>0</v>
      </c>
      <c r="I878" s="418"/>
      <c r="J878" s="418"/>
      <c r="K878" s="418"/>
      <c r="L878" s="418"/>
      <c r="M878" s="418"/>
      <c r="N878" s="418"/>
      <c r="O878" s="418"/>
      <c r="P878" s="418"/>
      <c r="Q878" s="418"/>
      <c r="R878" s="418"/>
      <c r="S878" s="418"/>
      <c r="T878" s="418"/>
      <c r="U878" s="418"/>
      <c r="V878" s="418"/>
      <c r="W878" s="418"/>
      <c r="X878" s="418"/>
      <c r="Y878" s="418"/>
      <c r="Z878" s="418"/>
    </row>
    <row r="879" spans="1:26">
      <c r="A879" s="423" t="str">
        <f t="shared" si="51"/>
        <v>Ейч Ар Кепитъл АД</v>
      </c>
      <c r="B879" s="423" t="str">
        <f t="shared" si="52"/>
        <v>204654533</v>
      </c>
      <c r="C879" s="424" t="str">
        <f t="shared" si="53"/>
        <v>31.12.2025</v>
      </c>
      <c r="D879" s="418" t="s">
        <v>653</v>
      </c>
      <c r="E879" s="418">
        <v>14</v>
      </c>
      <c r="F879" s="418" t="s">
        <v>652</v>
      </c>
      <c r="G879" s="418"/>
      <c r="H879" s="425">
        <f>'Справка 6'!Q41</f>
        <v>0</v>
      </c>
      <c r="I879" s="418"/>
      <c r="J879" s="418"/>
      <c r="K879" s="418"/>
      <c r="L879" s="418"/>
      <c r="M879" s="418"/>
      <c r="N879" s="418"/>
      <c r="O879" s="418"/>
      <c r="P879" s="418"/>
      <c r="Q879" s="418"/>
      <c r="R879" s="418"/>
      <c r="S879" s="418"/>
      <c r="T879" s="418"/>
      <c r="U879" s="418"/>
      <c r="V879" s="418"/>
      <c r="W879" s="418"/>
      <c r="X879" s="418"/>
      <c r="Y879" s="418"/>
      <c r="Z879" s="418"/>
    </row>
    <row r="880" spans="1:26">
      <c r="A880" s="423" t="str">
        <f t="shared" si="51"/>
        <v>Ейч Ар Кепитъл АД</v>
      </c>
      <c r="B880" s="423" t="str">
        <f t="shared" si="52"/>
        <v>204654533</v>
      </c>
      <c r="C880" s="424" t="str">
        <f t="shared" si="53"/>
        <v>31.12.2025</v>
      </c>
      <c r="D880" s="418" t="s">
        <v>655</v>
      </c>
      <c r="E880" s="418">
        <v>14</v>
      </c>
      <c r="F880" s="418" t="s">
        <v>654</v>
      </c>
      <c r="G880" s="418"/>
      <c r="H880" s="427">
        <f>'Справка 6'!Q42</f>
        <v>3</v>
      </c>
      <c r="I880" s="418"/>
      <c r="J880" s="418"/>
      <c r="K880" s="418"/>
      <c r="L880" s="418"/>
      <c r="M880" s="418"/>
      <c r="N880" s="418"/>
      <c r="O880" s="418"/>
      <c r="P880" s="418"/>
      <c r="Q880" s="418"/>
      <c r="R880" s="418"/>
      <c r="S880" s="418"/>
      <c r="T880" s="418"/>
      <c r="U880" s="418"/>
      <c r="V880" s="418"/>
      <c r="W880" s="418"/>
      <c r="X880" s="418"/>
      <c r="Y880" s="418"/>
      <c r="Z880" s="418"/>
    </row>
    <row r="881" spans="1:26">
      <c r="A881" s="423" t="str">
        <f t="shared" si="51"/>
        <v>Ейч Ар Кепитъл АД</v>
      </c>
      <c r="B881" s="423" t="str">
        <f t="shared" si="52"/>
        <v>204654533</v>
      </c>
      <c r="C881" s="424" t="str">
        <f t="shared" si="53"/>
        <v>31.12.2025</v>
      </c>
      <c r="D881" s="418" t="s">
        <v>592</v>
      </c>
      <c r="E881" s="418">
        <v>15</v>
      </c>
      <c r="F881" s="418" t="s">
        <v>591</v>
      </c>
      <c r="G881" s="418"/>
      <c r="H881" s="425">
        <f>'Справка 6'!R11</f>
        <v>0</v>
      </c>
      <c r="I881" s="418"/>
      <c r="J881" s="418"/>
      <c r="K881" s="418"/>
      <c r="L881" s="418"/>
      <c r="M881" s="418"/>
      <c r="N881" s="418"/>
      <c r="O881" s="418"/>
      <c r="P881" s="418"/>
      <c r="Q881" s="418"/>
      <c r="R881" s="418"/>
      <c r="S881" s="418"/>
      <c r="T881" s="418"/>
      <c r="U881" s="418"/>
      <c r="V881" s="418"/>
      <c r="W881" s="418"/>
      <c r="X881" s="418"/>
      <c r="Y881" s="418"/>
      <c r="Z881" s="418"/>
    </row>
    <row r="882" spans="1:26">
      <c r="A882" s="423" t="str">
        <f t="shared" si="51"/>
        <v>Ейч Ар Кепитъл АД</v>
      </c>
      <c r="B882" s="423" t="str">
        <f t="shared" si="52"/>
        <v>204654533</v>
      </c>
      <c r="C882" s="424" t="str">
        <f t="shared" si="53"/>
        <v>31.12.2025</v>
      </c>
      <c r="D882" s="418" t="s">
        <v>595</v>
      </c>
      <c r="E882" s="418">
        <v>15</v>
      </c>
      <c r="F882" s="418" t="s">
        <v>594</v>
      </c>
      <c r="G882" s="418"/>
      <c r="H882" s="425">
        <f>'Справка 6'!R12</f>
        <v>0</v>
      </c>
      <c r="I882" s="418"/>
      <c r="J882" s="418"/>
      <c r="K882" s="418"/>
      <c r="L882" s="418"/>
      <c r="M882" s="418"/>
      <c r="N882" s="418"/>
      <c r="O882" s="418"/>
      <c r="P882" s="418"/>
      <c r="Q882" s="418"/>
      <c r="R882" s="418"/>
      <c r="S882" s="418"/>
      <c r="T882" s="418"/>
      <c r="U882" s="418"/>
      <c r="V882" s="418"/>
      <c r="W882" s="418"/>
      <c r="X882" s="418"/>
      <c r="Y882" s="418"/>
      <c r="Z882" s="418"/>
    </row>
    <row r="883" spans="1:26">
      <c r="A883" s="423" t="str">
        <f t="shared" si="51"/>
        <v>Ейч Ар Кепитъл АД</v>
      </c>
      <c r="B883" s="423" t="str">
        <f t="shared" si="52"/>
        <v>204654533</v>
      </c>
      <c r="C883" s="424" t="str">
        <f t="shared" si="53"/>
        <v>31.12.2025</v>
      </c>
      <c r="D883" s="418" t="s">
        <v>598</v>
      </c>
      <c r="E883" s="418">
        <v>15</v>
      </c>
      <c r="F883" s="418" t="s">
        <v>597</v>
      </c>
      <c r="G883" s="418"/>
      <c r="H883" s="425">
        <f>'Справка 6'!R13</f>
        <v>0</v>
      </c>
      <c r="I883" s="418"/>
      <c r="J883" s="418"/>
      <c r="K883" s="418"/>
      <c r="L883" s="418"/>
      <c r="M883" s="418"/>
      <c r="N883" s="418"/>
      <c r="O883" s="418"/>
      <c r="P883" s="418"/>
      <c r="Q883" s="418"/>
      <c r="R883" s="418"/>
      <c r="S883" s="418"/>
      <c r="T883" s="418"/>
      <c r="U883" s="418"/>
      <c r="V883" s="418"/>
      <c r="W883" s="418"/>
      <c r="X883" s="418"/>
      <c r="Y883" s="418"/>
      <c r="Z883" s="418"/>
    </row>
    <row r="884" spans="1:26">
      <c r="A884" s="423" t="str">
        <f t="shared" si="51"/>
        <v>Ейч Ар Кепитъл АД</v>
      </c>
      <c r="B884" s="423" t="str">
        <f t="shared" si="52"/>
        <v>204654533</v>
      </c>
      <c r="C884" s="424" t="str">
        <f t="shared" si="53"/>
        <v>31.12.2025</v>
      </c>
      <c r="D884" s="418" t="s">
        <v>601</v>
      </c>
      <c r="E884" s="418">
        <v>15</v>
      </c>
      <c r="F884" s="418" t="s">
        <v>600</v>
      </c>
      <c r="G884" s="418"/>
      <c r="H884" s="425">
        <f>'Справка 6'!R14</f>
        <v>0</v>
      </c>
      <c r="I884" s="418"/>
      <c r="J884" s="418"/>
      <c r="K884" s="418"/>
      <c r="L884" s="418"/>
      <c r="M884" s="418"/>
      <c r="N884" s="418"/>
      <c r="O884" s="418"/>
      <c r="P884" s="418"/>
      <c r="Q884" s="418"/>
      <c r="R884" s="418"/>
      <c r="S884" s="418"/>
      <c r="T884" s="418"/>
      <c r="U884" s="418"/>
      <c r="V884" s="418"/>
      <c r="W884" s="418"/>
      <c r="X884" s="418"/>
      <c r="Y884" s="418"/>
      <c r="Z884" s="418"/>
    </row>
    <row r="885" spans="1:26">
      <c r="A885" s="423" t="str">
        <f t="shared" si="51"/>
        <v>Ейч Ар Кепитъл АД</v>
      </c>
      <c r="B885" s="423" t="str">
        <f t="shared" si="52"/>
        <v>204654533</v>
      </c>
      <c r="C885" s="424" t="str">
        <f t="shared" si="53"/>
        <v>31.12.2025</v>
      </c>
      <c r="D885" s="418" t="s">
        <v>604</v>
      </c>
      <c r="E885" s="418">
        <v>15</v>
      </c>
      <c r="F885" s="418" t="s">
        <v>603</v>
      </c>
      <c r="G885" s="418"/>
      <c r="H885" s="425">
        <f>'Справка 6'!R15</f>
        <v>0</v>
      </c>
      <c r="I885" s="418"/>
      <c r="J885" s="418"/>
      <c r="K885" s="418"/>
      <c r="L885" s="418"/>
      <c r="M885" s="418"/>
      <c r="N885" s="418"/>
      <c r="O885" s="418"/>
      <c r="P885" s="418"/>
      <c r="Q885" s="418"/>
      <c r="R885" s="418"/>
      <c r="S885" s="418"/>
      <c r="T885" s="418"/>
      <c r="U885" s="418"/>
      <c r="V885" s="418"/>
      <c r="W885" s="418"/>
      <c r="X885" s="418"/>
      <c r="Y885" s="418"/>
      <c r="Z885" s="418"/>
    </row>
    <row r="886" spans="1:26">
      <c r="A886" s="423" t="str">
        <f t="shared" si="51"/>
        <v>Ейч Ар Кепитъл АД</v>
      </c>
      <c r="B886" s="423" t="str">
        <f t="shared" si="52"/>
        <v>204654533</v>
      </c>
      <c r="C886" s="424" t="str">
        <f t="shared" si="53"/>
        <v>31.12.2025</v>
      </c>
      <c r="D886" s="418" t="s">
        <v>607</v>
      </c>
      <c r="E886" s="418">
        <v>15</v>
      </c>
      <c r="F886" s="418" t="s">
        <v>606</v>
      </c>
      <c r="G886" s="418"/>
      <c r="H886" s="425">
        <f>'Справка 6'!R16</f>
        <v>0</v>
      </c>
      <c r="I886" s="418"/>
      <c r="J886" s="418"/>
      <c r="K886" s="418"/>
      <c r="L886" s="418"/>
      <c r="M886" s="418"/>
      <c r="N886" s="418"/>
      <c r="O886" s="418"/>
      <c r="P886" s="418"/>
      <c r="Q886" s="418"/>
      <c r="R886" s="418"/>
      <c r="S886" s="418"/>
      <c r="T886" s="418"/>
      <c r="U886" s="418"/>
      <c r="V886" s="418"/>
      <c r="W886" s="418"/>
      <c r="X886" s="418"/>
      <c r="Y886" s="418"/>
      <c r="Z886" s="418"/>
    </row>
    <row r="887" spans="1:26">
      <c r="A887" s="423" t="str">
        <f t="shared" si="51"/>
        <v>Ейч Ар Кепитъл АД</v>
      </c>
      <c r="B887" s="423" t="str">
        <f t="shared" si="52"/>
        <v>204654533</v>
      </c>
      <c r="C887" s="424" t="str">
        <f t="shared" si="53"/>
        <v>31.12.2025</v>
      </c>
      <c r="D887" s="418" t="s">
        <v>610</v>
      </c>
      <c r="E887" s="418">
        <v>15</v>
      </c>
      <c r="F887" s="418" t="s">
        <v>609</v>
      </c>
      <c r="G887" s="418"/>
      <c r="H887" s="425">
        <f>'Справка 6'!R17</f>
        <v>0</v>
      </c>
      <c r="I887" s="418"/>
      <c r="J887" s="418"/>
      <c r="K887" s="418"/>
      <c r="L887" s="418"/>
      <c r="M887" s="418"/>
      <c r="N887" s="418"/>
      <c r="O887" s="418"/>
      <c r="P887" s="418"/>
      <c r="Q887" s="418"/>
      <c r="R887" s="418"/>
      <c r="S887" s="418"/>
      <c r="T887" s="418"/>
      <c r="U887" s="418"/>
      <c r="V887" s="418"/>
      <c r="W887" s="418"/>
      <c r="X887" s="418"/>
      <c r="Y887" s="418"/>
      <c r="Z887" s="418"/>
    </row>
    <row r="888" spans="1:26">
      <c r="A888" s="423" t="str">
        <f t="shared" si="51"/>
        <v>Ейч Ар Кепитъл АД</v>
      </c>
      <c r="B888" s="423" t="str">
        <f t="shared" si="52"/>
        <v>204654533</v>
      </c>
      <c r="C888" s="424" t="str">
        <f t="shared" si="53"/>
        <v>31.12.2025</v>
      </c>
      <c r="D888" s="418" t="s">
        <v>613</v>
      </c>
      <c r="E888" s="418">
        <v>15</v>
      </c>
      <c r="F888" s="418" t="s">
        <v>612</v>
      </c>
      <c r="G888" s="418"/>
      <c r="H888" s="425">
        <f>'Справка 6'!R18</f>
        <v>0</v>
      </c>
      <c r="I888" s="418"/>
      <c r="J888" s="418"/>
      <c r="K888" s="418"/>
      <c r="L888" s="418"/>
      <c r="M888" s="418"/>
      <c r="N888" s="418"/>
      <c r="O888" s="418"/>
      <c r="P888" s="418"/>
      <c r="Q888" s="418"/>
      <c r="R888" s="418"/>
      <c r="S888" s="418"/>
      <c r="T888" s="418"/>
      <c r="U888" s="418"/>
      <c r="V888" s="418"/>
      <c r="W888" s="418"/>
      <c r="X888" s="418"/>
      <c r="Y888" s="418"/>
      <c r="Z888" s="418"/>
    </row>
    <row r="889" spans="1:26">
      <c r="A889" s="423" t="str">
        <f t="shared" si="51"/>
        <v>Ейч Ар Кепитъл АД</v>
      </c>
      <c r="B889" s="423" t="str">
        <f t="shared" si="52"/>
        <v>204654533</v>
      </c>
      <c r="C889" s="424" t="str">
        <f t="shared" si="53"/>
        <v>31.12.2025</v>
      </c>
      <c r="D889" s="418" t="s">
        <v>614</v>
      </c>
      <c r="E889" s="418">
        <v>15</v>
      </c>
      <c r="F889" s="418" t="s">
        <v>589</v>
      </c>
      <c r="G889" s="418"/>
      <c r="H889" s="425">
        <f>'Справка 6'!R19</f>
        <v>0</v>
      </c>
      <c r="I889" s="418"/>
      <c r="J889" s="418"/>
      <c r="K889" s="418"/>
      <c r="L889" s="418"/>
      <c r="M889" s="418"/>
      <c r="N889" s="418"/>
      <c r="O889" s="418"/>
      <c r="P889" s="418"/>
      <c r="Q889" s="418"/>
      <c r="R889" s="418"/>
      <c r="S889" s="418"/>
      <c r="T889" s="418"/>
      <c r="U889" s="418"/>
      <c r="V889" s="418"/>
      <c r="W889" s="418"/>
      <c r="X889" s="418"/>
      <c r="Y889" s="418"/>
      <c r="Z889" s="418"/>
    </row>
    <row r="890" spans="1:26">
      <c r="A890" s="423" t="str">
        <f t="shared" si="51"/>
        <v>Ейч Ар Кепитъл АД</v>
      </c>
      <c r="B890" s="423" t="str">
        <f t="shared" si="52"/>
        <v>204654533</v>
      </c>
      <c r="C890" s="424" t="str">
        <f t="shared" si="53"/>
        <v>31.12.2025</v>
      </c>
      <c r="D890" s="418" t="s">
        <v>617</v>
      </c>
      <c r="E890" s="418">
        <v>15</v>
      </c>
      <c r="F890" s="418" t="s">
        <v>616</v>
      </c>
      <c r="G890" s="418"/>
      <c r="H890" s="425">
        <f>'Справка 6'!R20</f>
        <v>0</v>
      </c>
      <c r="I890" s="418"/>
      <c r="J890" s="418"/>
      <c r="K890" s="418"/>
      <c r="L890" s="418"/>
      <c r="M890" s="418"/>
      <c r="N890" s="418"/>
      <c r="O890" s="418"/>
      <c r="P890" s="418"/>
      <c r="Q890" s="418"/>
      <c r="R890" s="418"/>
      <c r="S890" s="418"/>
      <c r="T890" s="418"/>
      <c r="U890" s="418"/>
      <c r="V890" s="418"/>
      <c r="W890" s="418"/>
      <c r="X890" s="418"/>
      <c r="Y890" s="418"/>
      <c r="Z890" s="418"/>
    </row>
    <row r="891" spans="1:26">
      <c r="A891" s="423" t="str">
        <f t="shared" si="51"/>
        <v>Ейч Ар Кепитъл АД</v>
      </c>
      <c r="B891" s="423" t="str">
        <f t="shared" si="52"/>
        <v>204654533</v>
      </c>
      <c r="C891" s="424" t="str">
        <f t="shared" si="53"/>
        <v>31.12.2025</v>
      </c>
      <c r="D891" s="418" t="s">
        <v>620</v>
      </c>
      <c r="E891" s="418">
        <v>15</v>
      </c>
      <c r="F891" s="418" t="s">
        <v>619</v>
      </c>
      <c r="G891" s="418"/>
      <c r="H891" s="425">
        <f>'Справка 6'!R21</f>
        <v>0</v>
      </c>
      <c r="I891" s="418"/>
      <c r="J891" s="418"/>
      <c r="K891" s="418"/>
      <c r="L891" s="418"/>
      <c r="M891" s="418"/>
      <c r="N891" s="418"/>
      <c r="O891" s="418"/>
      <c r="P891" s="418"/>
      <c r="Q891" s="418"/>
      <c r="R891" s="418"/>
      <c r="S891" s="418"/>
      <c r="T891" s="418"/>
      <c r="U891" s="418"/>
      <c r="V891" s="418"/>
      <c r="W891" s="418"/>
      <c r="X891" s="418"/>
      <c r="Y891" s="418"/>
      <c r="Z891" s="418"/>
    </row>
    <row r="892" spans="1:26">
      <c r="A892" s="423" t="str">
        <f t="shared" si="51"/>
        <v>Ейч Ар Кепитъл АД</v>
      </c>
      <c r="B892" s="423" t="str">
        <f t="shared" si="52"/>
        <v>204654533</v>
      </c>
      <c r="C892" s="424" t="str">
        <f t="shared" si="53"/>
        <v>31.12.2025</v>
      </c>
      <c r="D892" s="418" t="s">
        <v>624</v>
      </c>
      <c r="E892" s="418">
        <v>15</v>
      </c>
      <c r="F892" s="418" t="s">
        <v>623</v>
      </c>
      <c r="G892" s="418"/>
      <c r="H892" s="425">
        <f>'Справка 6'!R23</f>
        <v>0</v>
      </c>
      <c r="I892" s="418"/>
      <c r="J892" s="418"/>
      <c r="K892" s="418"/>
      <c r="L892" s="418"/>
      <c r="M892" s="418"/>
      <c r="N892" s="418"/>
      <c r="O892" s="418"/>
      <c r="P892" s="418"/>
      <c r="Q892" s="418"/>
      <c r="R892" s="418"/>
      <c r="S892" s="418"/>
      <c r="T892" s="418"/>
      <c r="U892" s="418"/>
      <c r="V892" s="418"/>
      <c r="W892" s="418"/>
      <c r="X892" s="418"/>
      <c r="Y892" s="418"/>
      <c r="Z892" s="418"/>
    </row>
    <row r="893" spans="1:26">
      <c r="A893" s="423" t="str">
        <f t="shared" si="51"/>
        <v>Ейч Ар Кепитъл АД</v>
      </c>
      <c r="B893" s="423" t="str">
        <f t="shared" si="52"/>
        <v>204654533</v>
      </c>
      <c r="C893" s="424" t="str">
        <f t="shared" si="53"/>
        <v>31.12.2025</v>
      </c>
      <c r="D893" s="418" t="s">
        <v>626</v>
      </c>
      <c r="E893" s="418">
        <v>15</v>
      </c>
      <c r="F893" s="418" t="s">
        <v>625</v>
      </c>
      <c r="G893" s="418"/>
      <c r="H893" s="425">
        <f>'Справка 6'!R24</f>
        <v>0</v>
      </c>
      <c r="I893" s="418"/>
      <c r="J893" s="418"/>
      <c r="K893" s="418"/>
      <c r="L893" s="418"/>
      <c r="M893" s="418"/>
      <c r="N893" s="418"/>
      <c r="O893" s="418"/>
      <c r="P893" s="418"/>
      <c r="Q893" s="418"/>
      <c r="R893" s="418"/>
      <c r="S893" s="418"/>
      <c r="T893" s="418"/>
      <c r="U893" s="418"/>
      <c r="V893" s="418"/>
      <c r="W893" s="418"/>
      <c r="X893" s="418"/>
      <c r="Y893" s="418"/>
      <c r="Z893" s="418"/>
    </row>
    <row r="894" spans="1:26">
      <c r="A894" s="423" t="str">
        <f t="shared" si="51"/>
        <v>Ейч Ар Кепитъл АД</v>
      </c>
      <c r="B894" s="423" t="str">
        <f t="shared" si="52"/>
        <v>204654533</v>
      </c>
      <c r="C894" s="424" t="str">
        <f t="shared" si="53"/>
        <v>31.12.2025</v>
      </c>
      <c r="D894" s="418" t="s">
        <v>628</v>
      </c>
      <c r="E894" s="418">
        <v>15</v>
      </c>
      <c r="F894" s="418" t="s">
        <v>627</v>
      </c>
      <c r="G894" s="418"/>
      <c r="H894" s="425">
        <f>'Справка 6'!R25</f>
        <v>0</v>
      </c>
      <c r="I894" s="418"/>
      <c r="J894" s="418"/>
      <c r="K894" s="418"/>
      <c r="L894" s="418"/>
      <c r="M894" s="418"/>
      <c r="N894" s="418"/>
      <c r="O894" s="418"/>
      <c r="P894" s="418"/>
      <c r="Q894" s="418"/>
      <c r="R894" s="418"/>
      <c r="S894" s="418"/>
      <c r="T894" s="418"/>
      <c r="U894" s="418"/>
      <c r="V894" s="418"/>
      <c r="W894" s="418"/>
      <c r="X894" s="418"/>
      <c r="Y894" s="418"/>
      <c r="Z894" s="418"/>
    </row>
    <row r="895" spans="1:26">
      <c r="A895" s="423" t="str">
        <f t="shared" si="51"/>
        <v>Ейч Ар Кепитъл АД</v>
      </c>
      <c r="B895" s="423" t="str">
        <f t="shared" si="52"/>
        <v>204654533</v>
      </c>
      <c r="C895" s="424" t="str">
        <f t="shared" si="53"/>
        <v>31.12.2025</v>
      </c>
      <c r="D895" s="418" t="s">
        <v>629</v>
      </c>
      <c r="E895" s="418">
        <v>15</v>
      </c>
      <c r="F895" s="418" t="s">
        <v>612</v>
      </c>
      <c r="G895" s="418"/>
      <c r="H895" s="425">
        <f>'Справка 6'!R26</f>
        <v>0</v>
      </c>
      <c r="I895" s="418"/>
      <c r="J895" s="418"/>
      <c r="K895" s="418"/>
      <c r="L895" s="418"/>
      <c r="M895" s="418"/>
      <c r="N895" s="418"/>
      <c r="O895" s="418"/>
      <c r="P895" s="418"/>
      <c r="Q895" s="418"/>
      <c r="R895" s="418"/>
      <c r="S895" s="418"/>
      <c r="T895" s="418"/>
      <c r="U895" s="418"/>
      <c r="V895" s="418"/>
      <c r="W895" s="418"/>
      <c r="X895" s="418"/>
      <c r="Y895" s="418"/>
      <c r="Z895" s="418"/>
    </row>
    <row r="896" spans="1:26">
      <c r="A896" s="423" t="str">
        <f t="shared" si="51"/>
        <v>Ейч Ар Кепитъл АД</v>
      </c>
      <c r="B896" s="423" t="str">
        <f t="shared" si="52"/>
        <v>204654533</v>
      </c>
      <c r="C896" s="424" t="str">
        <f t="shared" si="53"/>
        <v>31.12.2025</v>
      </c>
      <c r="D896" s="418" t="s">
        <v>630</v>
      </c>
      <c r="E896" s="418">
        <v>15</v>
      </c>
      <c r="F896" s="418" t="s">
        <v>962</v>
      </c>
      <c r="G896" s="418"/>
      <c r="H896" s="425">
        <f>'Справка 6'!R27</f>
        <v>0</v>
      </c>
      <c r="I896" s="418"/>
      <c r="J896" s="418"/>
      <c r="K896" s="418"/>
      <c r="L896" s="418"/>
      <c r="M896" s="418"/>
      <c r="N896" s="418"/>
      <c r="O896" s="418"/>
      <c r="P896" s="418"/>
      <c r="Q896" s="418"/>
      <c r="R896" s="418"/>
      <c r="S896" s="418"/>
      <c r="T896" s="418"/>
      <c r="U896" s="418"/>
      <c r="V896" s="418"/>
      <c r="W896" s="418"/>
      <c r="X896" s="418"/>
      <c r="Y896" s="418"/>
      <c r="Z896" s="418"/>
    </row>
    <row r="897" spans="1:26">
      <c r="A897" s="423" t="str">
        <f t="shared" si="51"/>
        <v>Ейч Ар Кепитъл АД</v>
      </c>
      <c r="B897" s="423" t="str">
        <f t="shared" si="52"/>
        <v>204654533</v>
      </c>
      <c r="C897" s="424" t="str">
        <f t="shared" si="53"/>
        <v>31.12.2025</v>
      </c>
      <c r="D897" s="418" t="s">
        <v>634</v>
      </c>
      <c r="E897" s="418">
        <v>15</v>
      </c>
      <c r="F897" s="418" t="s">
        <v>633</v>
      </c>
      <c r="G897" s="418"/>
      <c r="H897" s="425">
        <f>'Справка 6'!R29</f>
        <v>30004</v>
      </c>
      <c r="I897" s="418"/>
      <c r="J897" s="418"/>
      <c r="K897" s="418"/>
      <c r="L897" s="418"/>
      <c r="M897" s="418"/>
      <c r="N897" s="418"/>
      <c r="O897" s="418"/>
      <c r="P897" s="418"/>
      <c r="Q897" s="418"/>
      <c r="R897" s="418"/>
      <c r="S897" s="418"/>
      <c r="T897" s="418"/>
      <c r="U897" s="418"/>
      <c r="V897" s="418"/>
      <c r="W897" s="418"/>
      <c r="X897" s="418"/>
      <c r="Y897" s="418"/>
      <c r="Z897" s="418"/>
    </row>
    <row r="898" spans="1:26">
      <c r="A898" s="423" t="str">
        <f t="shared" si="51"/>
        <v>Ейч Ар Кепитъл АД</v>
      </c>
      <c r="B898" s="423" t="str">
        <f t="shared" si="52"/>
        <v>204654533</v>
      </c>
      <c r="C898" s="424" t="str">
        <f t="shared" si="53"/>
        <v>31.12.2025</v>
      </c>
      <c r="D898" s="418" t="s">
        <v>635</v>
      </c>
      <c r="E898" s="418">
        <v>15</v>
      </c>
      <c r="F898" s="418" t="s">
        <v>126</v>
      </c>
      <c r="G898" s="418"/>
      <c r="H898" s="425">
        <f>'Справка 6'!R30</f>
        <v>1510</v>
      </c>
      <c r="I898" s="418"/>
      <c r="J898" s="418"/>
      <c r="K898" s="418"/>
      <c r="L898" s="418"/>
      <c r="M898" s="418"/>
      <c r="N898" s="418"/>
      <c r="O898" s="418"/>
      <c r="P898" s="418"/>
      <c r="Q898" s="418"/>
      <c r="R898" s="418"/>
      <c r="S898" s="418"/>
      <c r="T898" s="418"/>
      <c r="U898" s="418"/>
      <c r="V898" s="418"/>
      <c r="W898" s="418"/>
      <c r="X898" s="418"/>
      <c r="Y898" s="418"/>
      <c r="Z898" s="418"/>
    </row>
    <row r="899" spans="1:26">
      <c r="A899" s="423" t="str">
        <f t="shared" si="51"/>
        <v>Ейч Ар Кепитъл АД</v>
      </c>
      <c r="B899" s="423" t="str">
        <f t="shared" si="52"/>
        <v>204654533</v>
      </c>
      <c r="C899" s="424" t="str">
        <f t="shared" si="53"/>
        <v>31.12.2025</v>
      </c>
      <c r="D899" s="418" t="s">
        <v>636</v>
      </c>
      <c r="E899" s="418">
        <v>15</v>
      </c>
      <c r="F899" s="418" t="s">
        <v>128</v>
      </c>
      <c r="G899" s="418"/>
      <c r="H899" s="425">
        <f>'Справка 6'!R31</f>
        <v>0</v>
      </c>
      <c r="I899" s="418"/>
      <c r="J899" s="418"/>
      <c r="K899" s="418"/>
      <c r="L899" s="418"/>
      <c r="M899" s="418"/>
      <c r="N899" s="418"/>
      <c r="O899" s="418"/>
      <c r="P899" s="418"/>
      <c r="Q899" s="418"/>
      <c r="R899" s="418"/>
      <c r="S899" s="418"/>
      <c r="T899" s="418"/>
      <c r="U899" s="418"/>
      <c r="V899" s="418"/>
      <c r="W899" s="418"/>
      <c r="X899" s="418"/>
      <c r="Y899" s="418"/>
      <c r="Z899" s="418"/>
    </row>
    <row r="900" spans="1:26">
      <c r="A900" s="423" t="str">
        <f t="shared" si="51"/>
        <v>Ейч Ар Кепитъл АД</v>
      </c>
      <c r="B900" s="423" t="str">
        <f t="shared" si="52"/>
        <v>204654533</v>
      </c>
      <c r="C900" s="424" t="str">
        <f t="shared" si="53"/>
        <v>31.12.2025</v>
      </c>
      <c r="D900" s="418" t="s">
        <v>637</v>
      </c>
      <c r="E900" s="418">
        <v>15</v>
      </c>
      <c r="F900" s="418" t="s">
        <v>132</v>
      </c>
      <c r="G900" s="418"/>
      <c r="H900" s="425">
        <f>'Справка 6'!R32</f>
        <v>21215</v>
      </c>
      <c r="I900" s="418"/>
      <c r="J900" s="418"/>
      <c r="K900" s="418"/>
      <c r="L900" s="418"/>
      <c r="M900" s="418"/>
      <c r="N900" s="418"/>
      <c r="O900" s="418"/>
      <c r="P900" s="418"/>
      <c r="Q900" s="418"/>
      <c r="R900" s="418"/>
      <c r="S900" s="418"/>
      <c r="T900" s="418"/>
      <c r="U900" s="418"/>
      <c r="V900" s="418"/>
      <c r="W900" s="418"/>
      <c r="X900" s="418"/>
      <c r="Y900" s="418"/>
      <c r="Z900" s="418"/>
    </row>
    <row r="901" spans="1:26">
      <c r="A901" s="423" t="str">
        <f t="shared" si="51"/>
        <v>Ейч Ар Кепитъл АД</v>
      </c>
      <c r="B901" s="423" t="str">
        <f t="shared" si="52"/>
        <v>204654533</v>
      </c>
      <c r="C901" s="424" t="str">
        <f t="shared" si="53"/>
        <v>31.12.2025</v>
      </c>
      <c r="D901" s="418" t="s">
        <v>638</v>
      </c>
      <c r="E901" s="418">
        <v>15</v>
      </c>
      <c r="F901" s="418" t="s">
        <v>134</v>
      </c>
      <c r="G901" s="418"/>
      <c r="H901" s="425">
        <f>'Справка 6'!R33</f>
        <v>7278</v>
      </c>
      <c r="I901" s="418"/>
      <c r="J901" s="418"/>
      <c r="K901" s="418"/>
      <c r="L901" s="418"/>
      <c r="M901" s="418"/>
      <c r="N901" s="418"/>
      <c r="O901" s="418"/>
      <c r="P901" s="418"/>
      <c r="Q901" s="418"/>
      <c r="R901" s="418"/>
      <c r="S901" s="418"/>
      <c r="T901" s="418"/>
      <c r="U901" s="418"/>
      <c r="V901" s="418"/>
      <c r="W901" s="418"/>
      <c r="X901" s="418"/>
      <c r="Y901" s="418"/>
      <c r="Z901" s="418"/>
    </row>
    <row r="902" spans="1:26">
      <c r="A902" s="423" t="str">
        <f t="shared" si="51"/>
        <v>Ейч Ар Кепитъл АД</v>
      </c>
      <c r="B902" s="423" t="str">
        <f t="shared" si="52"/>
        <v>204654533</v>
      </c>
      <c r="C902" s="424" t="str">
        <f t="shared" si="53"/>
        <v>31.12.2025</v>
      </c>
      <c r="D902" s="418" t="s">
        <v>640</v>
      </c>
      <c r="E902" s="418">
        <v>15</v>
      </c>
      <c r="F902" s="418" t="s">
        <v>639</v>
      </c>
      <c r="G902" s="418"/>
      <c r="H902" s="425">
        <f>'Справка 6'!R34</f>
        <v>0</v>
      </c>
      <c r="I902" s="418"/>
      <c r="J902" s="418"/>
      <c r="K902" s="418"/>
      <c r="L902" s="418"/>
      <c r="M902" s="418"/>
      <c r="N902" s="418"/>
      <c r="O902" s="418"/>
      <c r="P902" s="418"/>
      <c r="Q902" s="418"/>
      <c r="R902" s="418"/>
      <c r="S902" s="418"/>
      <c r="T902" s="418"/>
      <c r="U902" s="418"/>
      <c r="V902" s="418"/>
      <c r="W902" s="418"/>
      <c r="X902" s="418"/>
      <c r="Y902" s="418"/>
      <c r="Z902" s="418"/>
    </row>
    <row r="903" spans="1:26">
      <c r="A903" s="423" t="str">
        <f t="shared" si="51"/>
        <v>Ейч Ар Кепитъл АД</v>
      </c>
      <c r="B903" s="423" t="str">
        <f t="shared" si="52"/>
        <v>204654533</v>
      </c>
      <c r="C903" s="424" t="str">
        <f t="shared" si="53"/>
        <v>31.12.2025</v>
      </c>
      <c r="D903" s="418" t="s">
        <v>641</v>
      </c>
      <c r="E903" s="418">
        <v>15</v>
      </c>
      <c r="F903" s="418" t="s">
        <v>140</v>
      </c>
      <c r="G903" s="418"/>
      <c r="H903" s="425">
        <f>'Справка 6'!R35</f>
        <v>0</v>
      </c>
      <c r="I903" s="418"/>
      <c r="J903" s="418"/>
      <c r="K903" s="418"/>
      <c r="L903" s="418"/>
      <c r="M903" s="418"/>
      <c r="N903" s="418"/>
      <c r="O903" s="418"/>
      <c r="P903" s="418"/>
      <c r="Q903" s="418"/>
      <c r="R903" s="418"/>
      <c r="S903" s="418"/>
      <c r="T903" s="418"/>
      <c r="U903" s="418"/>
      <c r="V903" s="418"/>
      <c r="W903" s="418"/>
      <c r="X903" s="418"/>
      <c r="Y903" s="418"/>
      <c r="Z903" s="418"/>
    </row>
    <row r="904" spans="1:26">
      <c r="A904" s="423" t="str">
        <f t="shared" si="51"/>
        <v>Ейч Ар Кепитъл АД</v>
      </c>
      <c r="B904" s="423" t="str">
        <f t="shared" si="52"/>
        <v>204654533</v>
      </c>
      <c r="C904" s="424" t="str">
        <f t="shared" si="53"/>
        <v>31.12.2025</v>
      </c>
      <c r="D904" s="418" t="s">
        <v>643</v>
      </c>
      <c r="E904" s="418">
        <v>15</v>
      </c>
      <c r="F904" s="418" t="s">
        <v>642</v>
      </c>
      <c r="G904" s="418"/>
      <c r="H904" s="425">
        <f>'Справка 6'!R36</f>
        <v>0</v>
      </c>
      <c r="I904" s="418"/>
      <c r="J904" s="418"/>
      <c r="K904" s="418"/>
      <c r="L904" s="418"/>
      <c r="M904" s="418"/>
      <c r="N904" s="418"/>
      <c r="O904" s="418"/>
      <c r="P904" s="418"/>
      <c r="Q904" s="418"/>
      <c r="R904" s="418"/>
      <c r="S904" s="418"/>
      <c r="T904" s="418"/>
      <c r="U904" s="418"/>
      <c r="V904" s="418"/>
      <c r="W904" s="418"/>
      <c r="X904" s="418"/>
      <c r="Y904" s="418"/>
      <c r="Z904" s="418"/>
    </row>
    <row r="905" spans="1:26">
      <c r="A905" s="423" t="str">
        <f t="shared" si="51"/>
        <v>Ейч Ар Кепитъл АД</v>
      </c>
      <c r="B905" s="423" t="str">
        <f t="shared" si="52"/>
        <v>204654533</v>
      </c>
      <c r="C905" s="424" t="str">
        <f t="shared" si="53"/>
        <v>31.12.2025</v>
      </c>
      <c r="D905" s="418" t="s">
        <v>645</v>
      </c>
      <c r="E905" s="418">
        <v>15</v>
      </c>
      <c r="F905" s="418" t="s">
        <v>644</v>
      </c>
      <c r="G905" s="418"/>
      <c r="H905" s="425">
        <f>'Справка 6'!R37</f>
        <v>0</v>
      </c>
      <c r="I905" s="418"/>
      <c r="J905" s="418"/>
      <c r="K905" s="418"/>
      <c r="L905" s="418"/>
      <c r="M905" s="418"/>
      <c r="N905" s="418"/>
      <c r="O905" s="418"/>
      <c r="P905" s="418"/>
      <c r="Q905" s="418"/>
      <c r="R905" s="418"/>
      <c r="S905" s="418"/>
      <c r="T905" s="418"/>
      <c r="U905" s="418"/>
      <c r="V905" s="418"/>
      <c r="W905" s="418"/>
      <c r="X905" s="418"/>
      <c r="Y905" s="418"/>
      <c r="Z905" s="418"/>
    </row>
    <row r="906" spans="1:26">
      <c r="A906" s="423" t="str">
        <f t="shared" si="51"/>
        <v>Ейч Ар Кепитъл АД</v>
      </c>
      <c r="B906" s="423" t="str">
        <f t="shared" si="52"/>
        <v>204654533</v>
      </c>
      <c r="C906" s="424" t="str">
        <f t="shared" si="53"/>
        <v>31.12.2025</v>
      </c>
      <c r="D906" s="418" t="s">
        <v>647</v>
      </c>
      <c r="E906" s="418">
        <v>15</v>
      </c>
      <c r="F906" s="418" t="s">
        <v>646</v>
      </c>
      <c r="G906" s="418"/>
      <c r="H906" s="425">
        <f>'Справка 6'!R38</f>
        <v>0</v>
      </c>
      <c r="I906" s="418"/>
      <c r="J906" s="418"/>
      <c r="K906" s="418"/>
      <c r="L906" s="418"/>
      <c r="M906" s="418"/>
      <c r="N906" s="418"/>
      <c r="O906" s="418"/>
      <c r="P906" s="418"/>
      <c r="Q906" s="418"/>
      <c r="R906" s="418"/>
      <c r="S906" s="418"/>
      <c r="T906" s="418"/>
      <c r="U906" s="418"/>
      <c r="V906" s="418"/>
      <c r="W906" s="418"/>
      <c r="X906" s="418"/>
      <c r="Y906" s="418"/>
      <c r="Z906" s="418"/>
    </row>
    <row r="907" spans="1:26">
      <c r="A907" s="423" t="str">
        <f t="shared" si="51"/>
        <v>Ейч Ар Кепитъл АД</v>
      </c>
      <c r="B907" s="423" t="str">
        <f t="shared" si="52"/>
        <v>204654533</v>
      </c>
      <c r="C907" s="424" t="str">
        <f t="shared" si="53"/>
        <v>31.12.2025</v>
      </c>
      <c r="D907" s="418" t="s">
        <v>648</v>
      </c>
      <c r="E907" s="418">
        <v>15</v>
      </c>
      <c r="F907" s="418" t="s">
        <v>612</v>
      </c>
      <c r="G907" s="418"/>
      <c r="H907" s="425">
        <f>'Справка 6'!R39</f>
        <v>0</v>
      </c>
      <c r="I907" s="418"/>
      <c r="J907" s="418"/>
      <c r="K907" s="418"/>
      <c r="L907" s="418"/>
      <c r="M907" s="418"/>
      <c r="N907" s="418"/>
      <c r="O907" s="418"/>
      <c r="P907" s="418"/>
      <c r="Q907" s="418"/>
      <c r="R907" s="418"/>
      <c r="S907" s="418"/>
      <c r="T907" s="418"/>
      <c r="U907" s="418"/>
      <c r="V907" s="418"/>
      <c r="W907" s="418"/>
      <c r="X907" s="418"/>
      <c r="Y907" s="418"/>
      <c r="Z907" s="418"/>
    </row>
    <row r="908" spans="1:26">
      <c r="A908" s="423" t="str">
        <f t="shared" si="51"/>
        <v>Ейч Ар Кепитъл АД</v>
      </c>
      <c r="B908" s="423" t="str">
        <f t="shared" si="52"/>
        <v>204654533</v>
      </c>
      <c r="C908" s="424" t="str">
        <f t="shared" si="53"/>
        <v>31.12.2025</v>
      </c>
      <c r="D908" s="418" t="s">
        <v>650</v>
      </c>
      <c r="E908" s="418">
        <v>15</v>
      </c>
      <c r="F908" s="418" t="s">
        <v>632</v>
      </c>
      <c r="G908" s="418"/>
      <c r="H908" s="425">
        <f>'Справка 6'!R40</f>
        <v>30004</v>
      </c>
      <c r="I908" s="418"/>
      <c r="J908" s="418"/>
      <c r="K908" s="418"/>
      <c r="L908" s="418"/>
      <c r="M908" s="418"/>
      <c r="N908" s="418"/>
      <c r="O908" s="418"/>
      <c r="P908" s="418"/>
      <c r="Q908" s="418"/>
      <c r="R908" s="418"/>
      <c r="S908" s="418"/>
      <c r="T908" s="418"/>
      <c r="U908" s="418"/>
      <c r="V908" s="418"/>
      <c r="W908" s="418"/>
      <c r="X908" s="418"/>
      <c r="Y908" s="418"/>
      <c r="Z908" s="418"/>
    </row>
    <row r="909" spans="1:26">
      <c r="A909" s="423" t="str">
        <f t="shared" si="51"/>
        <v>Ейч Ар Кепитъл АД</v>
      </c>
      <c r="B909" s="423" t="str">
        <f t="shared" si="52"/>
        <v>204654533</v>
      </c>
      <c r="C909" s="424" t="str">
        <f t="shared" si="53"/>
        <v>31.12.2025</v>
      </c>
      <c r="D909" s="418" t="s">
        <v>653</v>
      </c>
      <c r="E909" s="418">
        <v>15</v>
      </c>
      <c r="F909" s="418" t="s">
        <v>652</v>
      </c>
      <c r="G909" s="418"/>
      <c r="H909" s="425">
        <f>'Справка 6'!R41</f>
        <v>0</v>
      </c>
      <c r="I909" s="418"/>
      <c r="J909" s="418"/>
      <c r="K909" s="418"/>
      <c r="L909" s="418"/>
      <c r="M909" s="418"/>
      <c r="N909" s="418"/>
      <c r="O909" s="418"/>
      <c r="P909" s="418"/>
      <c r="Q909" s="418"/>
      <c r="R909" s="418"/>
      <c r="S909" s="418"/>
      <c r="T909" s="418"/>
      <c r="U909" s="418"/>
      <c r="V909" s="418"/>
      <c r="W909" s="418"/>
      <c r="X909" s="418"/>
      <c r="Y909" s="418"/>
      <c r="Z909" s="418"/>
    </row>
    <row r="910" spans="1:26">
      <c r="A910" s="423" t="str">
        <f t="shared" si="51"/>
        <v>Ейч Ар Кепитъл АД</v>
      </c>
      <c r="B910" s="423" t="str">
        <f t="shared" si="52"/>
        <v>204654533</v>
      </c>
      <c r="C910" s="424" t="str">
        <f t="shared" si="53"/>
        <v>31.12.2025</v>
      </c>
      <c r="D910" s="418" t="s">
        <v>655</v>
      </c>
      <c r="E910" s="418">
        <v>15</v>
      </c>
      <c r="F910" s="418" t="s">
        <v>654</v>
      </c>
      <c r="G910" s="418"/>
      <c r="H910" s="427">
        <f>'Справка 6'!R42</f>
        <v>30004</v>
      </c>
      <c r="I910" s="418"/>
      <c r="J910" s="418"/>
      <c r="K910" s="418"/>
      <c r="L910" s="418"/>
      <c r="M910" s="418"/>
      <c r="N910" s="418"/>
      <c r="O910" s="418"/>
      <c r="P910" s="418"/>
      <c r="Q910" s="418"/>
      <c r="R910" s="418"/>
      <c r="S910" s="418"/>
      <c r="T910" s="418"/>
      <c r="U910" s="418"/>
      <c r="V910" s="418"/>
      <c r="W910" s="418"/>
      <c r="X910" s="418"/>
      <c r="Y910" s="418"/>
      <c r="Z910" s="418"/>
    </row>
    <row r="911" spans="1:26">
      <c r="A911" s="420"/>
      <c r="B911" s="420"/>
      <c r="C911" s="421"/>
      <c r="D911" s="420"/>
      <c r="E911" s="420"/>
      <c r="F911" s="422" t="s">
        <v>963</v>
      </c>
      <c r="G911" s="420"/>
      <c r="H911" s="420"/>
      <c r="I911" s="420"/>
      <c r="J911" s="420"/>
      <c r="K911" s="420"/>
      <c r="L911" s="420"/>
      <c r="M911" s="420"/>
      <c r="N911" s="420"/>
      <c r="O911" s="420"/>
      <c r="P911" s="420"/>
      <c r="Q911" s="420"/>
      <c r="R911" s="420"/>
      <c r="S911" s="420"/>
      <c r="T911" s="420"/>
      <c r="U911" s="420"/>
      <c r="V911" s="420"/>
      <c r="W911" s="420"/>
      <c r="X911" s="420"/>
      <c r="Y911" s="420"/>
      <c r="Z911" s="420"/>
    </row>
    <row r="912" spans="1:26">
      <c r="A912" s="423" t="str">
        <f t="shared" ref="A912:A975" si="54">pdeName</f>
        <v>Ейч Ар Кепитъл АД</v>
      </c>
      <c r="B912" s="423" t="str">
        <f t="shared" ref="B912:B975" si="55">pdeBulstat</f>
        <v>204654533</v>
      </c>
      <c r="C912" s="424" t="str">
        <f t="shared" ref="C912:C975" si="56">endDate</f>
        <v>31.12.2025</v>
      </c>
      <c r="D912" s="418" t="s">
        <v>664</v>
      </c>
      <c r="E912" s="418">
        <v>1</v>
      </c>
      <c r="F912" s="418" t="s">
        <v>663</v>
      </c>
      <c r="G912" s="418" t="s">
        <v>964</v>
      </c>
      <c r="H912" s="425">
        <f>'Справка 7 България'!C11</f>
        <v>0</v>
      </c>
      <c r="I912" s="418"/>
      <c r="J912" s="418"/>
      <c r="K912" s="418"/>
      <c r="L912" s="418"/>
      <c r="M912" s="418"/>
      <c r="N912" s="418"/>
      <c r="O912" s="418"/>
      <c r="P912" s="418"/>
      <c r="Q912" s="418"/>
      <c r="R912" s="418"/>
      <c r="S912" s="418"/>
      <c r="T912" s="418"/>
      <c r="U912" s="418"/>
      <c r="V912" s="418"/>
      <c r="W912" s="418"/>
      <c r="X912" s="418"/>
      <c r="Y912" s="418"/>
      <c r="Z912" s="418"/>
    </row>
    <row r="913" spans="1:26">
      <c r="A913" s="423" t="str">
        <f t="shared" si="54"/>
        <v>Ейч Ар Кепитъл АД</v>
      </c>
      <c r="B913" s="423" t="str">
        <f t="shared" si="55"/>
        <v>204654533</v>
      </c>
      <c r="C913" s="424" t="str">
        <f t="shared" si="56"/>
        <v>31.12.2025</v>
      </c>
      <c r="D913" s="418" t="s">
        <v>667</v>
      </c>
      <c r="E913" s="418">
        <v>1</v>
      </c>
      <c r="F913" s="418" t="s">
        <v>666</v>
      </c>
      <c r="G913" s="418" t="s">
        <v>964</v>
      </c>
      <c r="H913" s="425">
        <f>'Справка 7 България'!C13</f>
        <v>0</v>
      </c>
      <c r="I913" s="418"/>
      <c r="J913" s="418"/>
      <c r="K913" s="418"/>
      <c r="L913" s="418"/>
      <c r="M913" s="418"/>
      <c r="N913" s="418"/>
      <c r="O913" s="418"/>
      <c r="P913" s="418"/>
      <c r="Q913" s="418"/>
      <c r="R913" s="418"/>
      <c r="S913" s="418"/>
      <c r="T913" s="418"/>
      <c r="U913" s="418"/>
      <c r="V913" s="418"/>
      <c r="W913" s="418"/>
      <c r="X913" s="418"/>
      <c r="Y913" s="418"/>
      <c r="Z913" s="418"/>
    </row>
    <row r="914" spans="1:26">
      <c r="A914" s="423" t="str">
        <f t="shared" si="54"/>
        <v>Ейч Ар Кепитъл АД</v>
      </c>
      <c r="B914" s="423" t="str">
        <f t="shared" si="55"/>
        <v>204654533</v>
      </c>
      <c r="C914" s="424" t="str">
        <f t="shared" si="56"/>
        <v>31.12.2025</v>
      </c>
      <c r="D914" s="418" t="s">
        <v>669</v>
      </c>
      <c r="E914" s="418">
        <v>1</v>
      </c>
      <c r="F914" s="418" t="s">
        <v>668</v>
      </c>
      <c r="G914" s="418" t="s">
        <v>964</v>
      </c>
      <c r="H914" s="425">
        <f>'Справка 7 България'!C14</f>
        <v>0</v>
      </c>
      <c r="I914" s="418"/>
      <c r="J914" s="418"/>
      <c r="K914" s="418"/>
      <c r="L914" s="418"/>
      <c r="M914" s="418"/>
      <c r="N914" s="418"/>
      <c r="O914" s="418"/>
      <c r="P914" s="418"/>
      <c r="Q914" s="418"/>
      <c r="R914" s="418"/>
      <c r="S914" s="418"/>
      <c r="T914" s="418"/>
      <c r="U914" s="418"/>
      <c r="V914" s="418"/>
      <c r="W914" s="418"/>
      <c r="X914" s="418"/>
      <c r="Y914" s="418"/>
      <c r="Z914" s="418"/>
    </row>
    <row r="915" spans="1:26">
      <c r="A915" s="423" t="str">
        <f t="shared" si="54"/>
        <v>Ейч Ар Кепитъл АД</v>
      </c>
      <c r="B915" s="423" t="str">
        <f t="shared" si="55"/>
        <v>204654533</v>
      </c>
      <c r="C915" s="424" t="str">
        <f t="shared" si="56"/>
        <v>31.12.2025</v>
      </c>
      <c r="D915" s="418" t="s">
        <v>671</v>
      </c>
      <c r="E915" s="418">
        <v>1</v>
      </c>
      <c r="F915" s="418" t="s">
        <v>670</v>
      </c>
      <c r="G915" s="418" t="s">
        <v>964</v>
      </c>
      <c r="H915" s="425">
        <f>'Справка 7 България'!C15</f>
        <v>0</v>
      </c>
      <c r="I915" s="418"/>
      <c r="J915" s="418"/>
      <c r="K915" s="418"/>
      <c r="L915" s="418"/>
      <c r="M915" s="418"/>
      <c r="N915" s="418"/>
      <c r="O915" s="418"/>
      <c r="P915" s="418"/>
      <c r="Q915" s="418"/>
      <c r="R915" s="418"/>
      <c r="S915" s="418"/>
      <c r="T915" s="418"/>
      <c r="U915" s="418"/>
      <c r="V915" s="418"/>
      <c r="W915" s="418"/>
      <c r="X915" s="418"/>
      <c r="Y915" s="418"/>
      <c r="Z915" s="418"/>
    </row>
    <row r="916" spans="1:26">
      <c r="A916" s="423" t="str">
        <f t="shared" si="54"/>
        <v>Ейч Ар Кепитъл АД</v>
      </c>
      <c r="B916" s="423" t="str">
        <f t="shared" si="55"/>
        <v>204654533</v>
      </c>
      <c r="C916" s="424" t="str">
        <f t="shared" si="56"/>
        <v>31.12.2025</v>
      </c>
      <c r="D916" s="418" t="s">
        <v>673</v>
      </c>
      <c r="E916" s="418">
        <v>1</v>
      </c>
      <c r="F916" s="418" t="s">
        <v>672</v>
      </c>
      <c r="G916" s="418" t="s">
        <v>964</v>
      </c>
      <c r="H916" s="425">
        <f>'Справка 7 България'!C16</f>
        <v>0</v>
      </c>
      <c r="I916" s="418"/>
      <c r="J916" s="418"/>
      <c r="K916" s="418"/>
      <c r="L916" s="418"/>
      <c r="M916" s="418"/>
      <c r="N916" s="418"/>
      <c r="O916" s="418"/>
      <c r="P916" s="418"/>
      <c r="Q916" s="418"/>
      <c r="R916" s="418"/>
      <c r="S916" s="418"/>
      <c r="T916" s="418"/>
      <c r="U916" s="418"/>
      <c r="V916" s="418"/>
      <c r="W916" s="418"/>
      <c r="X916" s="418"/>
      <c r="Y916" s="418"/>
      <c r="Z916" s="418"/>
    </row>
    <row r="917" spans="1:26">
      <c r="A917" s="423" t="str">
        <f t="shared" si="54"/>
        <v>Ейч Ар Кепитъл АД</v>
      </c>
      <c r="B917" s="423" t="str">
        <f t="shared" si="55"/>
        <v>204654533</v>
      </c>
      <c r="C917" s="424" t="str">
        <f t="shared" si="56"/>
        <v>31.12.2025</v>
      </c>
      <c r="D917" s="418" t="s">
        <v>675</v>
      </c>
      <c r="E917" s="418">
        <v>1</v>
      </c>
      <c r="F917" s="418" t="s">
        <v>674</v>
      </c>
      <c r="G917" s="418" t="s">
        <v>964</v>
      </c>
      <c r="H917" s="425">
        <f>'Справка 7 България'!C17</f>
        <v>0</v>
      </c>
      <c r="I917" s="418"/>
      <c r="J917" s="418"/>
      <c r="K917" s="418"/>
      <c r="L917" s="418"/>
      <c r="M917" s="418"/>
      <c r="N917" s="418"/>
      <c r="O917" s="418"/>
      <c r="P917" s="418"/>
      <c r="Q917" s="418"/>
      <c r="R917" s="418"/>
      <c r="S917" s="418"/>
      <c r="T917" s="418"/>
      <c r="U917" s="418"/>
      <c r="V917" s="418"/>
      <c r="W917" s="418"/>
      <c r="X917" s="418"/>
      <c r="Y917" s="418"/>
      <c r="Z917" s="418"/>
    </row>
    <row r="918" spans="1:26">
      <c r="A918" s="423" t="str">
        <f t="shared" si="54"/>
        <v>Ейч Ар Кепитъл АД</v>
      </c>
      <c r="B918" s="423" t="str">
        <f t="shared" si="55"/>
        <v>204654533</v>
      </c>
      <c r="C918" s="424" t="str">
        <f t="shared" si="56"/>
        <v>31.12.2025</v>
      </c>
      <c r="D918" s="418" t="s">
        <v>677</v>
      </c>
      <c r="E918" s="418">
        <v>1</v>
      </c>
      <c r="F918" s="418" t="s">
        <v>676</v>
      </c>
      <c r="G918" s="418" t="s">
        <v>964</v>
      </c>
      <c r="H918" s="425">
        <f>'Справка 7 България'!C18</f>
        <v>105</v>
      </c>
      <c r="I918" s="418"/>
      <c r="J918" s="418"/>
      <c r="K918" s="418"/>
      <c r="L918" s="418"/>
      <c r="M918" s="418"/>
      <c r="N918" s="418"/>
      <c r="O918" s="418"/>
      <c r="P918" s="418"/>
      <c r="Q918" s="418"/>
      <c r="R918" s="418"/>
      <c r="S918" s="418"/>
      <c r="T918" s="418"/>
      <c r="U918" s="418"/>
      <c r="V918" s="418"/>
      <c r="W918" s="418"/>
      <c r="X918" s="418"/>
      <c r="Y918" s="418"/>
      <c r="Z918" s="418"/>
    </row>
    <row r="919" spans="1:26">
      <c r="A919" s="423" t="str">
        <f t="shared" si="54"/>
        <v>Ейч Ар Кепитъл АД</v>
      </c>
      <c r="B919" s="423" t="str">
        <f t="shared" si="55"/>
        <v>204654533</v>
      </c>
      <c r="C919" s="424" t="str">
        <f t="shared" si="56"/>
        <v>31.12.2025</v>
      </c>
      <c r="D919" s="418" t="s">
        <v>679</v>
      </c>
      <c r="E919" s="418">
        <v>1</v>
      </c>
      <c r="F919" s="418" t="s">
        <v>678</v>
      </c>
      <c r="G919" s="418" t="s">
        <v>964</v>
      </c>
      <c r="H919" s="425">
        <f>'Справка 7 България'!C19</f>
        <v>0</v>
      </c>
      <c r="I919" s="418"/>
      <c r="J919" s="418"/>
      <c r="K919" s="418"/>
      <c r="L919" s="418"/>
      <c r="M919" s="418"/>
      <c r="N919" s="418"/>
      <c r="O919" s="418"/>
      <c r="P919" s="418"/>
      <c r="Q919" s="418"/>
      <c r="R919" s="418"/>
      <c r="S919" s="418"/>
      <c r="T919" s="418"/>
      <c r="U919" s="418"/>
      <c r="V919" s="418"/>
      <c r="W919" s="418"/>
      <c r="X919" s="418"/>
      <c r="Y919" s="418"/>
      <c r="Z919" s="418"/>
    </row>
    <row r="920" spans="1:26">
      <c r="A920" s="423" t="str">
        <f t="shared" si="54"/>
        <v>Ейч Ар Кепитъл АД</v>
      </c>
      <c r="B920" s="423" t="str">
        <f t="shared" si="55"/>
        <v>204654533</v>
      </c>
      <c r="C920" s="424" t="str">
        <f t="shared" si="56"/>
        <v>31.12.2025</v>
      </c>
      <c r="D920" s="418" t="s">
        <v>680</v>
      </c>
      <c r="E920" s="418">
        <v>1</v>
      </c>
      <c r="F920" s="418" t="s">
        <v>672</v>
      </c>
      <c r="G920" s="418" t="s">
        <v>964</v>
      </c>
      <c r="H920" s="425">
        <f>'Справка 7 България'!C20</f>
        <v>105</v>
      </c>
      <c r="I920" s="418"/>
      <c r="J920" s="418"/>
      <c r="K920" s="418"/>
      <c r="L920" s="418"/>
      <c r="M920" s="418"/>
      <c r="N920" s="418"/>
      <c r="O920" s="418"/>
      <c r="P920" s="418"/>
      <c r="Q920" s="418"/>
      <c r="R920" s="418"/>
      <c r="S920" s="418"/>
      <c r="T920" s="418"/>
      <c r="U920" s="418"/>
      <c r="V920" s="418"/>
      <c r="W920" s="418"/>
      <c r="X920" s="418"/>
      <c r="Y920" s="418"/>
      <c r="Z920" s="418"/>
    </row>
    <row r="921" spans="1:26">
      <c r="A921" s="423" t="str">
        <f t="shared" si="54"/>
        <v>Ейч Ар Кепитъл АД</v>
      </c>
      <c r="B921" s="423" t="str">
        <f t="shared" si="55"/>
        <v>204654533</v>
      </c>
      <c r="C921" s="424" t="str">
        <f t="shared" si="56"/>
        <v>31.12.2025</v>
      </c>
      <c r="D921" s="418" t="s">
        <v>682</v>
      </c>
      <c r="E921" s="418">
        <v>1</v>
      </c>
      <c r="F921" s="418" t="s">
        <v>665</v>
      </c>
      <c r="G921" s="418" t="s">
        <v>964</v>
      </c>
      <c r="H921" s="425">
        <f>'Справка 7 България'!C21</f>
        <v>105</v>
      </c>
      <c r="I921" s="418"/>
      <c r="J921" s="418"/>
      <c r="K921" s="418"/>
      <c r="L921" s="418"/>
      <c r="M921" s="418"/>
      <c r="N921" s="418"/>
      <c r="O921" s="418"/>
      <c r="P921" s="418"/>
      <c r="Q921" s="418"/>
      <c r="R921" s="418"/>
      <c r="S921" s="418"/>
      <c r="T921" s="418"/>
      <c r="U921" s="418"/>
      <c r="V921" s="418"/>
      <c r="W921" s="418"/>
      <c r="X921" s="418"/>
      <c r="Y921" s="418"/>
      <c r="Z921" s="418"/>
    </row>
    <row r="922" spans="1:26">
      <c r="A922" s="423" t="str">
        <f t="shared" si="54"/>
        <v>Ейч Ар Кепитъл АД</v>
      </c>
      <c r="B922" s="423" t="str">
        <f t="shared" si="55"/>
        <v>204654533</v>
      </c>
      <c r="C922" s="424" t="str">
        <f t="shared" si="56"/>
        <v>31.12.2025</v>
      </c>
      <c r="D922" s="418" t="s">
        <v>685</v>
      </c>
      <c r="E922" s="418">
        <v>1</v>
      </c>
      <c r="F922" s="418" t="s">
        <v>965</v>
      </c>
      <c r="G922" s="418" t="s">
        <v>964</v>
      </c>
      <c r="H922" s="425">
        <f>'Справка 7 България'!C23</f>
        <v>0</v>
      </c>
      <c r="I922" s="418"/>
      <c r="J922" s="418"/>
      <c r="K922" s="418"/>
      <c r="L922" s="418"/>
      <c r="M922" s="418"/>
      <c r="N922" s="418"/>
      <c r="O922" s="418"/>
      <c r="P922" s="418"/>
      <c r="Q922" s="418"/>
      <c r="R922" s="418"/>
      <c r="S922" s="418"/>
      <c r="T922" s="418"/>
      <c r="U922" s="418"/>
      <c r="V922" s="418"/>
      <c r="W922" s="418"/>
      <c r="X922" s="418"/>
      <c r="Y922" s="418"/>
      <c r="Z922" s="418"/>
    </row>
    <row r="923" spans="1:26">
      <c r="A923" s="423" t="str">
        <f t="shared" si="54"/>
        <v>Ейч Ар Кепитъл АД</v>
      </c>
      <c r="B923" s="423" t="str">
        <f t="shared" si="55"/>
        <v>204654533</v>
      </c>
      <c r="C923" s="424" t="str">
        <f t="shared" si="56"/>
        <v>31.12.2025</v>
      </c>
      <c r="D923" s="418" t="s">
        <v>688</v>
      </c>
      <c r="E923" s="418">
        <v>1</v>
      </c>
      <c r="F923" s="418" t="s">
        <v>687</v>
      </c>
      <c r="G923" s="418" t="s">
        <v>964</v>
      </c>
      <c r="H923" s="425">
        <f>'Справка 7 България'!C26</f>
        <v>8</v>
      </c>
      <c r="I923" s="418"/>
      <c r="J923" s="418"/>
      <c r="K923" s="418"/>
      <c r="L923" s="418"/>
      <c r="M923" s="418"/>
      <c r="N923" s="418"/>
      <c r="O923" s="418"/>
      <c r="P923" s="418"/>
      <c r="Q923" s="418"/>
      <c r="R923" s="418"/>
      <c r="S923" s="418"/>
      <c r="T923" s="418"/>
      <c r="U923" s="418"/>
      <c r="V923" s="418"/>
      <c r="W923" s="418"/>
      <c r="X923" s="418"/>
      <c r="Y923" s="418"/>
      <c r="Z923" s="418"/>
    </row>
    <row r="924" spans="1:26">
      <c r="A924" s="423" t="str">
        <f t="shared" si="54"/>
        <v>Ейч Ар Кепитъл АД</v>
      </c>
      <c r="B924" s="423" t="str">
        <f t="shared" si="55"/>
        <v>204654533</v>
      </c>
      <c r="C924" s="424" t="str">
        <f t="shared" si="56"/>
        <v>31.12.2025</v>
      </c>
      <c r="D924" s="418" t="s">
        <v>690</v>
      </c>
      <c r="E924" s="418">
        <v>1</v>
      </c>
      <c r="F924" s="418" t="s">
        <v>689</v>
      </c>
      <c r="G924" s="418" t="s">
        <v>964</v>
      </c>
      <c r="H924" s="425">
        <f>'Справка 7 България'!C27</f>
        <v>8</v>
      </c>
      <c r="I924" s="418"/>
      <c r="J924" s="418"/>
      <c r="K924" s="418"/>
      <c r="L924" s="418"/>
      <c r="M924" s="418"/>
      <c r="N924" s="418"/>
      <c r="O924" s="418"/>
      <c r="P924" s="418"/>
      <c r="Q924" s="418"/>
      <c r="R924" s="418"/>
      <c r="S924" s="418"/>
      <c r="T924" s="418"/>
      <c r="U924" s="418"/>
      <c r="V924" s="418"/>
      <c r="W924" s="418"/>
      <c r="X924" s="418"/>
      <c r="Y924" s="418"/>
      <c r="Z924" s="418"/>
    </row>
    <row r="925" spans="1:26">
      <c r="A925" s="423" t="str">
        <f t="shared" si="54"/>
        <v>Ейч Ар Кепитъл АД</v>
      </c>
      <c r="B925" s="423" t="str">
        <f t="shared" si="55"/>
        <v>204654533</v>
      </c>
      <c r="C925" s="424" t="str">
        <f t="shared" si="56"/>
        <v>31.12.2025</v>
      </c>
      <c r="D925" s="418" t="s">
        <v>692</v>
      </c>
      <c r="E925" s="418">
        <v>1</v>
      </c>
      <c r="F925" s="418" t="s">
        <v>691</v>
      </c>
      <c r="G925" s="418" t="s">
        <v>964</v>
      </c>
      <c r="H925" s="425">
        <f>'Справка 7 България'!C28</f>
        <v>0</v>
      </c>
      <c r="I925" s="418"/>
      <c r="J925" s="418"/>
      <c r="K925" s="418"/>
      <c r="L925" s="418"/>
      <c r="M925" s="418"/>
      <c r="N925" s="418"/>
      <c r="O925" s="418"/>
      <c r="P925" s="418"/>
      <c r="Q925" s="418"/>
      <c r="R925" s="418"/>
      <c r="S925" s="418"/>
      <c r="T925" s="418"/>
      <c r="U925" s="418"/>
      <c r="V925" s="418"/>
      <c r="W925" s="418"/>
      <c r="X925" s="418"/>
      <c r="Y925" s="418"/>
      <c r="Z925" s="418"/>
    </row>
    <row r="926" spans="1:26">
      <c r="A926" s="423" t="str">
        <f t="shared" si="54"/>
        <v>Ейч Ар Кепитъл АД</v>
      </c>
      <c r="B926" s="423" t="str">
        <f t="shared" si="55"/>
        <v>204654533</v>
      </c>
      <c r="C926" s="424" t="str">
        <f t="shared" si="56"/>
        <v>31.12.2025</v>
      </c>
      <c r="D926" s="418" t="s">
        <v>694</v>
      </c>
      <c r="E926" s="418">
        <v>1</v>
      </c>
      <c r="F926" s="418" t="s">
        <v>693</v>
      </c>
      <c r="G926" s="418" t="s">
        <v>964</v>
      </c>
      <c r="H926" s="425">
        <f>'Справка 7 България'!C29</f>
        <v>0</v>
      </c>
      <c r="I926" s="418"/>
      <c r="J926" s="418"/>
      <c r="K926" s="418"/>
      <c r="L926" s="418"/>
      <c r="M926" s="418"/>
      <c r="N926" s="418"/>
      <c r="O926" s="418"/>
      <c r="P926" s="418"/>
      <c r="Q926" s="418"/>
      <c r="R926" s="418"/>
      <c r="S926" s="418"/>
      <c r="T926" s="418"/>
      <c r="U926" s="418"/>
      <c r="V926" s="418"/>
      <c r="W926" s="418"/>
      <c r="X926" s="418"/>
      <c r="Y926" s="418"/>
      <c r="Z926" s="418"/>
    </row>
    <row r="927" spans="1:26">
      <c r="A927" s="423" t="str">
        <f t="shared" si="54"/>
        <v>Ейч Ар Кепитъл АД</v>
      </c>
      <c r="B927" s="423" t="str">
        <f t="shared" si="55"/>
        <v>204654533</v>
      </c>
      <c r="C927" s="424" t="str">
        <f t="shared" si="56"/>
        <v>31.12.2025</v>
      </c>
      <c r="D927" s="418" t="s">
        <v>696</v>
      </c>
      <c r="E927" s="418">
        <v>1</v>
      </c>
      <c r="F927" s="418" t="s">
        <v>695</v>
      </c>
      <c r="G927" s="418" t="s">
        <v>964</v>
      </c>
      <c r="H927" s="425">
        <f>'Справка 7 България'!C30</f>
        <v>0</v>
      </c>
      <c r="I927" s="418"/>
      <c r="J927" s="418"/>
      <c r="K927" s="418"/>
      <c r="L927" s="418"/>
      <c r="M927" s="418"/>
      <c r="N927" s="418"/>
      <c r="O927" s="418"/>
      <c r="P927" s="418"/>
      <c r="Q927" s="418"/>
      <c r="R927" s="418"/>
      <c r="S927" s="418"/>
      <c r="T927" s="418"/>
      <c r="U927" s="418"/>
      <c r="V927" s="418"/>
      <c r="W927" s="418"/>
      <c r="X927" s="418"/>
      <c r="Y927" s="418"/>
      <c r="Z927" s="418"/>
    </row>
    <row r="928" spans="1:26">
      <c r="A928" s="423" t="str">
        <f t="shared" si="54"/>
        <v>Ейч Ар Кепитъл АД</v>
      </c>
      <c r="B928" s="423" t="str">
        <f t="shared" si="55"/>
        <v>204654533</v>
      </c>
      <c r="C928" s="424" t="str">
        <f t="shared" si="56"/>
        <v>31.12.2025</v>
      </c>
      <c r="D928" s="418" t="s">
        <v>698</v>
      </c>
      <c r="E928" s="418">
        <v>1</v>
      </c>
      <c r="F928" s="418" t="s">
        <v>697</v>
      </c>
      <c r="G928" s="418" t="s">
        <v>964</v>
      </c>
      <c r="H928" s="425">
        <f>'Справка 7 България'!C31</f>
        <v>16</v>
      </c>
      <c r="I928" s="418"/>
      <c r="J928" s="418"/>
      <c r="K928" s="418"/>
      <c r="L928" s="418"/>
      <c r="M928" s="418"/>
      <c r="N928" s="418"/>
      <c r="O928" s="418"/>
      <c r="P928" s="418"/>
      <c r="Q928" s="418"/>
      <c r="R928" s="418"/>
      <c r="S928" s="418"/>
      <c r="T928" s="418"/>
      <c r="U928" s="418"/>
      <c r="V928" s="418"/>
      <c r="W928" s="418"/>
      <c r="X928" s="418"/>
      <c r="Y928" s="418"/>
      <c r="Z928" s="418"/>
    </row>
    <row r="929" spans="1:26">
      <c r="A929" s="423" t="str">
        <f t="shared" si="54"/>
        <v>Ейч Ар Кепитъл АД</v>
      </c>
      <c r="B929" s="423" t="str">
        <f t="shared" si="55"/>
        <v>204654533</v>
      </c>
      <c r="C929" s="424" t="str">
        <f t="shared" si="56"/>
        <v>31.12.2025</v>
      </c>
      <c r="D929" s="418" t="s">
        <v>700</v>
      </c>
      <c r="E929" s="418">
        <v>1</v>
      </c>
      <c r="F929" s="418" t="s">
        <v>699</v>
      </c>
      <c r="G929" s="418" t="s">
        <v>964</v>
      </c>
      <c r="H929" s="425">
        <f>'Справка 7 България'!C32</f>
        <v>0</v>
      </c>
      <c r="I929" s="418"/>
      <c r="J929" s="418"/>
      <c r="K929" s="418"/>
      <c r="L929" s="418"/>
      <c r="M929" s="418"/>
      <c r="N929" s="418"/>
      <c r="O929" s="418"/>
      <c r="P929" s="418"/>
      <c r="Q929" s="418"/>
      <c r="R929" s="418"/>
      <c r="S929" s="418"/>
      <c r="T929" s="418"/>
      <c r="U929" s="418"/>
      <c r="V929" s="418"/>
      <c r="W929" s="418"/>
      <c r="X929" s="418"/>
      <c r="Y929" s="418"/>
      <c r="Z929" s="418"/>
    </row>
    <row r="930" spans="1:26">
      <c r="A930" s="423" t="str">
        <f t="shared" si="54"/>
        <v>Ейч Ар Кепитъл АД</v>
      </c>
      <c r="B930" s="423" t="str">
        <f t="shared" si="55"/>
        <v>204654533</v>
      </c>
      <c r="C930" s="424" t="str">
        <f t="shared" si="56"/>
        <v>31.12.2025</v>
      </c>
      <c r="D930" s="418" t="s">
        <v>702</v>
      </c>
      <c r="E930" s="418">
        <v>1</v>
      </c>
      <c r="F930" s="418" t="s">
        <v>701</v>
      </c>
      <c r="G930" s="418" t="s">
        <v>964</v>
      </c>
      <c r="H930" s="425">
        <f>'Справка 7 България'!C33</f>
        <v>0</v>
      </c>
      <c r="I930" s="418"/>
      <c r="J930" s="418"/>
      <c r="K930" s="418"/>
      <c r="L930" s="418"/>
      <c r="M930" s="418"/>
      <c r="N930" s="418"/>
      <c r="O930" s="418"/>
      <c r="P930" s="418"/>
      <c r="Q930" s="418"/>
      <c r="R930" s="418"/>
      <c r="S930" s="418"/>
      <c r="T930" s="418"/>
      <c r="U930" s="418"/>
      <c r="V930" s="418"/>
      <c r="W930" s="418"/>
      <c r="X930" s="418"/>
      <c r="Y930" s="418"/>
      <c r="Z930" s="418"/>
    </row>
    <row r="931" spans="1:26">
      <c r="A931" s="423" t="str">
        <f t="shared" si="54"/>
        <v>Ейч Ар Кепитъл АД</v>
      </c>
      <c r="B931" s="423" t="str">
        <f t="shared" si="55"/>
        <v>204654533</v>
      </c>
      <c r="C931" s="424" t="str">
        <f t="shared" si="56"/>
        <v>31.12.2025</v>
      </c>
      <c r="D931" s="418" t="s">
        <v>704</v>
      </c>
      <c r="E931" s="418">
        <v>1</v>
      </c>
      <c r="F931" s="418" t="s">
        <v>703</v>
      </c>
      <c r="G931" s="418" t="s">
        <v>964</v>
      </c>
      <c r="H931" s="425">
        <f>'Справка 7 България'!C34</f>
        <v>0</v>
      </c>
      <c r="I931" s="418"/>
      <c r="J931" s="418"/>
      <c r="K931" s="418"/>
      <c r="L931" s="418"/>
      <c r="M931" s="418"/>
      <c r="N931" s="418"/>
      <c r="O931" s="418"/>
      <c r="P931" s="418"/>
      <c r="Q931" s="418"/>
      <c r="R931" s="418"/>
      <c r="S931" s="418"/>
      <c r="T931" s="418"/>
      <c r="U931" s="418"/>
      <c r="V931" s="418"/>
      <c r="W931" s="418"/>
      <c r="X931" s="418"/>
      <c r="Y931" s="418"/>
      <c r="Z931" s="418"/>
    </row>
    <row r="932" spans="1:26">
      <c r="A932" s="423" t="str">
        <f t="shared" si="54"/>
        <v>Ейч Ар Кепитъл АД</v>
      </c>
      <c r="B932" s="423" t="str">
        <f t="shared" si="55"/>
        <v>204654533</v>
      </c>
      <c r="C932" s="424" t="str">
        <f t="shared" si="56"/>
        <v>31.12.2025</v>
      </c>
      <c r="D932" s="418" t="s">
        <v>706</v>
      </c>
      <c r="E932" s="418">
        <v>1</v>
      </c>
      <c r="F932" s="418" t="s">
        <v>705</v>
      </c>
      <c r="G932" s="418" t="s">
        <v>964</v>
      </c>
      <c r="H932" s="425">
        <f>'Справка 7 България'!C35</f>
        <v>0</v>
      </c>
      <c r="I932" s="418"/>
      <c r="J932" s="418"/>
      <c r="K932" s="418"/>
      <c r="L932" s="418"/>
      <c r="M932" s="418"/>
      <c r="N932" s="418"/>
      <c r="O932" s="418"/>
      <c r="P932" s="418"/>
      <c r="Q932" s="418"/>
      <c r="R932" s="418"/>
      <c r="S932" s="418"/>
      <c r="T932" s="418"/>
      <c r="U932" s="418"/>
      <c r="V932" s="418"/>
      <c r="W932" s="418"/>
      <c r="X932" s="418"/>
      <c r="Y932" s="418"/>
      <c r="Z932" s="418"/>
    </row>
    <row r="933" spans="1:26">
      <c r="A933" s="423" t="str">
        <f t="shared" si="54"/>
        <v>Ейч Ар Кепитъл АД</v>
      </c>
      <c r="B933" s="423" t="str">
        <f t="shared" si="55"/>
        <v>204654533</v>
      </c>
      <c r="C933" s="424" t="str">
        <f t="shared" si="56"/>
        <v>31.12.2025</v>
      </c>
      <c r="D933" s="418" t="s">
        <v>708</v>
      </c>
      <c r="E933" s="418">
        <v>1</v>
      </c>
      <c r="F933" s="418" t="s">
        <v>966</v>
      </c>
      <c r="G933" s="418" t="s">
        <v>964</v>
      </c>
      <c r="H933" s="425">
        <f>'Справка 7 България'!C36</f>
        <v>0</v>
      </c>
      <c r="I933" s="418"/>
      <c r="J933" s="418"/>
      <c r="K933" s="418"/>
      <c r="L933" s="418"/>
      <c r="M933" s="418"/>
      <c r="N933" s="418"/>
      <c r="O933" s="418"/>
      <c r="P933" s="418"/>
      <c r="Q933" s="418"/>
      <c r="R933" s="418"/>
      <c r="S933" s="418"/>
      <c r="T933" s="418"/>
      <c r="U933" s="418"/>
      <c r="V933" s="418"/>
      <c r="W933" s="418"/>
      <c r="X933" s="418"/>
      <c r="Y933" s="418"/>
      <c r="Z933" s="418"/>
    </row>
    <row r="934" spans="1:26">
      <c r="A934" s="423" t="str">
        <f t="shared" si="54"/>
        <v>Ейч Ар Кепитъл АД</v>
      </c>
      <c r="B934" s="423" t="str">
        <f t="shared" si="55"/>
        <v>204654533</v>
      </c>
      <c r="C934" s="424" t="str">
        <f t="shared" si="56"/>
        <v>31.12.2025</v>
      </c>
      <c r="D934" s="418" t="s">
        <v>710</v>
      </c>
      <c r="E934" s="418">
        <v>1</v>
      </c>
      <c r="F934" s="418" t="s">
        <v>967</v>
      </c>
      <c r="G934" s="418" t="s">
        <v>964</v>
      </c>
      <c r="H934" s="425">
        <f>'Справка 7 България'!C37</f>
        <v>0</v>
      </c>
      <c r="I934" s="418"/>
      <c r="J934" s="418"/>
      <c r="K934" s="418"/>
      <c r="L934" s="418"/>
      <c r="M934" s="418"/>
      <c r="N934" s="418"/>
      <c r="O934" s="418"/>
      <c r="P934" s="418"/>
      <c r="Q934" s="418"/>
      <c r="R934" s="418"/>
      <c r="S934" s="418"/>
      <c r="T934" s="418"/>
      <c r="U934" s="418"/>
      <c r="V934" s="418"/>
      <c r="W934" s="418"/>
      <c r="X934" s="418"/>
      <c r="Y934" s="418"/>
      <c r="Z934" s="418"/>
    </row>
    <row r="935" spans="1:26">
      <c r="A935" s="423" t="str">
        <f t="shared" si="54"/>
        <v>Ейч Ар Кепитъл АД</v>
      </c>
      <c r="B935" s="423" t="str">
        <f t="shared" si="55"/>
        <v>204654533</v>
      </c>
      <c r="C935" s="424" t="str">
        <f t="shared" si="56"/>
        <v>31.12.2025</v>
      </c>
      <c r="D935" s="418" t="s">
        <v>712</v>
      </c>
      <c r="E935" s="418">
        <v>1</v>
      </c>
      <c r="F935" s="418" t="s">
        <v>968</v>
      </c>
      <c r="G935" s="418" t="s">
        <v>964</v>
      </c>
      <c r="H935" s="425">
        <f>'Справка 7 България'!C38</f>
        <v>0</v>
      </c>
      <c r="I935" s="418"/>
      <c r="J935" s="418"/>
      <c r="K935" s="418"/>
      <c r="L935" s="418"/>
      <c r="M935" s="418"/>
      <c r="N935" s="418"/>
      <c r="O935" s="418"/>
      <c r="P935" s="418"/>
      <c r="Q935" s="418"/>
      <c r="R935" s="418"/>
      <c r="S935" s="418"/>
      <c r="T935" s="418"/>
      <c r="U935" s="418"/>
      <c r="V935" s="418"/>
      <c r="W935" s="418"/>
      <c r="X935" s="418"/>
      <c r="Y935" s="418"/>
      <c r="Z935" s="418"/>
    </row>
    <row r="936" spans="1:26">
      <c r="A936" s="423" t="str">
        <f t="shared" si="54"/>
        <v>Ейч Ар Кепитъл АД</v>
      </c>
      <c r="B936" s="423" t="str">
        <f t="shared" si="55"/>
        <v>204654533</v>
      </c>
      <c r="C936" s="424" t="str">
        <f t="shared" si="56"/>
        <v>31.12.2025</v>
      </c>
      <c r="D936" s="418" t="s">
        <v>714</v>
      </c>
      <c r="E936" s="418">
        <v>1</v>
      </c>
      <c r="F936" s="418" t="s">
        <v>969</v>
      </c>
      <c r="G936" s="418" t="s">
        <v>964</v>
      </c>
      <c r="H936" s="425">
        <f>'Справка 7 България'!C39</f>
        <v>0</v>
      </c>
      <c r="I936" s="418"/>
      <c r="J936" s="418"/>
      <c r="K936" s="418"/>
      <c r="L936" s="418"/>
      <c r="M936" s="418"/>
      <c r="N936" s="418"/>
      <c r="O936" s="418"/>
      <c r="P936" s="418"/>
      <c r="Q936" s="418"/>
      <c r="R936" s="418"/>
      <c r="S936" s="418"/>
      <c r="T936" s="418"/>
      <c r="U936" s="418"/>
      <c r="V936" s="418"/>
      <c r="W936" s="418"/>
      <c r="X936" s="418"/>
      <c r="Y936" s="418"/>
      <c r="Z936" s="418"/>
    </row>
    <row r="937" spans="1:26">
      <c r="A937" s="423" t="str">
        <f t="shared" si="54"/>
        <v>Ейч Ар Кепитъл АД</v>
      </c>
      <c r="B937" s="423" t="str">
        <f t="shared" si="55"/>
        <v>204654533</v>
      </c>
      <c r="C937" s="424" t="str">
        <f t="shared" si="56"/>
        <v>31.12.2025</v>
      </c>
      <c r="D937" s="418" t="s">
        <v>716</v>
      </c>
      <c r="E937" s="418">
        <v>1</v>
      </c>
      <c r="F937" s="418" t="s">
        <v>715</v>
      </c>
      <c r="G937" s="418" t="s">
        <v>964</v>
      </c>
      <c r="H937" s="425">
        <f>'Справка 7 България'!C40</f>
        <v>3</v>
      </c>
      <c r="I937" s="418"/>
      <c r="J937" s="418"/>
      <c r="K937" s="418"/>
      <c r="L937" s="418"/>
      <c r="M937" s="418"/>
      <c r="N937" s="418"/>
      <c r="O937" s="418"/>
      <c r="P937" s="418"/>
      <c r="Q937" s="418"/>
      <c r="R937" s="418"/>
      <c r="S937" s="418"/>
      <c r="T937" s="418"/>
      <c r="U937" s="418"/>
      <c r="V937" s="418"/>
      <c r="W937" s="418"/>
      <c r="X937" s="418"/>
      <c r="Y937" s="418"/>
      <c r="Z937" s="418"/>
    </row>
    <row r="938" spans="1:26">
      <c r="A938" s="423" t="str">
        <f t="shared" si="54"/>
        <v>Ейч Ар Кепитъл АД</v>
      </c>
      <c r="B938" s="423" t="str">
        <f t="shared" si="55"/>
        <v>204654533</v>
      </c>
      <c r="C938" s="424" t="str">
        <f t="shared" si="56"/>
        <v>31.12.2025</v>
      </c>
      <c r="D938" s="418" t="s">
        <v>718</v>
      </c>
      <c r="E938" s="418">
        <v>1</v>
      </c>
      <c r="F938" s="418" t="s">
        <v>970</v>
      </c>
      <c r="G938" s="418" t="s">
        <v>964</v>
      </c>
      <c r="H938" s="425">
        <f>'Справка 7 България'!C41</f>
        <v>0</v>
      </c>
      <c r="I938" s="418"/>
      <c r="J938" s="418"/>
      <c r="K938" s="418"/>
      <c r="L938" s="418"/>
      <c r="M938" s="418"/>
      <c r="N938" s="418"/>
      <c r="O938" s="418"/>
      <c r="P938" s="418"/>
      <c r="Q938" s="418"/>
      <c r="R938" s="418"/>
      <c r="S938" s="418"/>
      <c r="T938" s="418"/>
      <c r="U938" s="418"/>
      <c r="V938" s="418"/>
      <c r="W938" s="418"/>
      <c r="X938" s="418"/>
      <c r="Y938" s="418"/>
      <c r="Z938" s="418"/>
    </row>
    <row r="939" spans="1:26">
      <c r="A939" s="423" t="str">
        <f t="shared" si="54"/>
        <v>Ейч Ар Кепитъл АД</v>
      </c>
      <c r="B939" s="423" t="str">
        <f t="shared" si="55"/>
        <v>204654533</v>
      </c>
      <c r="C939" s="424" t="str">
        <f t="shared" si="56"/>
        <v>31.12.2025</v>
      </c>
      <c r="D939" s="418" t="s">
        <v>720</v>
      </c>
      <c r="E939" s="418">
        <v>1</v>
      </c>
      <c r="F939" s="418" t="s">
        <v>971</v>
      </c>
      <c r="G939" s="418" t="s">
        <v>964</v>
      </c>
      <c r="H939" s="425">
        <f>'Справка 7 България'!C42</f>
        <v>0</v>
      </c>
      <c r="I939" s="418"/>
      <c r="J939" s="418"/>
      <c r="K939" s="418"/>
      <c r="L939" s="418"/>
      <c r="M939" s="418"/>
      <c r="N939" s="418"/>
      <c r="O939" s="418"/>
      <c r="P939" s="418"/>
      <c r="Q939" s="418"/>
      <c r="R939" s="418"/>
      <c r="S939" s="418"/>
      <c r="T939" s="418"/>
      <c r="U939" s="418"/>
      <c r="V939" s="418"/>
      <c r="W939" s="418"/>
      <c r="X939" s="418"/>
      <c r="Y939" s="418"/>
      <c r="Z939" s="418"/>
    </row>
    <row r="940" spans="1:26">
      <c r="A940" s="423" t="str">
        <f t="shared" si="54"/>
        <v>Ейч Ар Кепитъл АД</v>
      </c>
      <c r="B940" s="423" t="str">
        <f t="shared" si="55"/>
        <v>204654533</v>
      </c>
      <c r="C940" s="424" t="str">
        <f t="shared" si="56"/>
        <v>31.12.2025</v>
      </c>
      <c r="D940" s="418" t="s">
        <v>722</v>
      </c>
      <c r="E940" s="418">
        <v>1</v>
      </c>
      <c r="F940" s="418" t="s">
        <v>972</v>
      </c>
      <c r="G940" s="418" t="s">
        <v>964</v>
      </c>
      <c r="H940" s="425">
        <f>'Справка 7 България'!C43</f>
        <v>0</v>
      </c>
      <c r="I940" s="418"/>
      <c r="J940" s="418"/>
      <c r="K940" s="418"/>
      <c r="L940" s="418"/>
      <c r="M940" s="418"/>
      <c r="N940" s="418"/>
      <c r="O940" s="418"/>
      <c r="P940" s="418"/>
      <c r="Q940" s="418"/>
      <c r="R940" s="418"/>
      <c r="S940" s="418"/>
      <c r="T940" s="418"/>
      <c r="U940" s="418"/>
      <c r="V940" s="418"/>
      <c r="W940" s="418"/>
      <c r="X940" s="418"/>
      <c r="Y940" s="418"/>
      <c r="Z940" s="418"/>
    </row>
    <row r="941" spans="1:26">
      <c r="A941" s="423" t="str">
        <f t="shared" si="54"/>
        <v>Ейч Ар Кепитъл АД</v>
      </c>
      <c r="B941" s="423" t="str">
        <f t="shared" si="55"/>
        <v>204654533</v>
      </c>
      <c r="C941" s="424" t="str">
        <f t="shared" si="56"/>
        <v>31.12.2025</v>
      </c>
      <c r="D941" s="418" t="s">
        <v>724</v>
      </c>
      <c r="E941" s="418">
        <v>1</v>
      </c>
      <c r="F941" s="418" t="s">
        <v>693</v>
      </c>
      <c r="G941" s="418" t="s">
        <v>964</v>
      </c>
      <c r="H941" s="425">
        <f>'Справка 7 България'!C44</f>
        <v>3</v>
      </c>
      <c r="I941" s="418"/>
      <c r="J941" s="418"/>
      <c r="K941" s="418"/>
      <c r="L941" s="418"/>
      <c r="M941" s="418"/>
      <c r="N941" s="418"/>
      <c r="O941" s="418"/>
      <c r="P941" s="418"/>
      <c r="Q941" s="418"/>
      <c r="R941" s="418"/>
      <c r="S941" s="418"/>
      <c r="T941" s="418"/>
      <c r="U941" s="418"/>
      <c r="V941" s="418"/>
      <c r="W941" s="418"/>
      <c r="X941" s="418"/>
      <c r="Y941" s="418"/>
      <c r="Z941" s="418"/>
    </row>
    <row r="942" spans="1:26">
      <c r="A942" s="423" t="str">
        <f t="shared" si="54"/>
        <v>Ейч Ар Кепитъл АД</v>
      </c>
      <c r="B942" s="423" t="str">
        <f t="shared" si="55"/>
        <v>204654533</v>
      </c>
      <c r="C942" s="424" t="str">
        <f t="shared" si="56"/>
        <v>31.12.2025</v>
      </c>
      <c r="D942" s="418" t="s">
        <v>726</v>
      </c>
      <c r="E942" s="418">
        <v>1</v>
      </c>
      <c r="F942" s="418" t="s">
        <v>686</v>
      </c>
      <c r="G942" s="418" t="s">
        <v>964</v>
      </c>
      <c r="H942" s="425">
        <f>'Справка 7 България'!C45</f>
        <v>27</v>
      </c>
      <c r="I942" s="418"/>
      <c r="J942" s="418"/>
      <c r="K942" s="418"/>
      <c r="L942" s="418"/>
      <c r="M942" s="418"/>
      <c r="N942" s="418"/>
      <c r="O942" s="418"/>
      <c r="P942" s="418"/>
      <c r="Q942" s="418"/>
      <c r="R942" s="418"/>
      <c r="S942" s="418"/>
      <c r="T942" s="418"/>
      <c r="U942" s="418"/>
      <c r="V942" s="418"/>
      <c r="W942" s="418"/>
      <c r="X942" s="418"/>
      <c r="Y942" s="418"/>
      <c r="Z942" s="418"/>
    </row>
    <row r="943" spans="1:26">
      <c r="A943" s="423" t="str">
        <f t="shared" si="54"/>
        <v>Ейч Ар Кепитъл АД</v>
      </c>
      <c r="B943" s="423" t="str">
        <f t="shared" si="55"/>
        <v>204654533</v>
      </c>
      <c r="C943" s="424" t="str">
        <f t="shared" si="56"/>
        <v>31.12.2025</v>
      </c>
      <c r="D943" s="418" t="s">
        <v>728</v>
      </c>
      <c r="E943" s="418">
        <v>1</v>
      </c>
      <c r="F943" s="418" t="s">
        <v>727</v>
      </c>
      <c r="G943" s="418" t="s">
        <v>964</v>
      </c>
      <c r="H943" s="425">
        <f>'Справка 7 България'!C46</f>
        <v>132</v>
      </c>
      <c r="I943" s="418"/>
      <c r="J943" s="418"/>
      <c r="K943" s="418"/>
      <c r="L943" s="418"/>
      <c r="M943" s="418"/>
      <c r="N943" s="418"/>
      <c r="O943" s="418"/>
      <c r="P943" s="418"/>
      <c r="Q943" s="418"/>
      <c r="R943" s="418"/>
      <c r="S943" s="418"/>
      <c r="T943" s="418"/>
      <c r="U943" s="418"/>
      <c r="V943" s="418"/>
      <c r="W943" s="418"/>
      <c r="X943" s="418"/>
      <c r="Y943" s="418"/>
      <c r="Z943" s="418"/>
    </row>
    <row r="944" spans="1:26">
      <c r="A944" s="423" t="str">
        <f t="shared" si="54"/>
        <v>Ейч Ар Кепитъл АД</v>
      </c>
      <c r="B944" s="423" t="str">
        <f t="shared" si="55"/>
        <v>204654533</v>
      </c>
      <c r="C944" s="424" t="str">
        <f t="shared" si="56"/>
        <v>31.12.2025</v>
      </c>
      <c r="D944" s="418" t="s">
        <v>664</v>
      </c>
      <c r="E944" s="418">
        <v>2</v>
      </c>
      <c r="F944" s="418" t="s">
        <v>663</v>
      </c>
      <c r="G944" s="418" t="s">
        <v>964</v>
      </c>
      <c r="H944" s="425">
        <f>'Справка 7 България'!D11</f>
        <v>0</v>
      </c>
      <c r="I944" s="418"/>
      <c r="J944" s="418"/>
      <c r="K944" s="418"/>
      <c r="L944" s="418"/>
      <c r="M944" s="418"/>
      <c r="N944" s="418"/>
      <c r="O944" s="418"/>
      <c r="P944" s="418"/>
      <c r="Q944" s="418"/>
      <c r="R944" s="418"/>
      <c r="S944" s="418"/>
      <c r="T944" s="418"/>
      <c r="U944" s="418"/>
      <c r="V944" s="418"/>
      <c r="W944" s="418"/>
      <c r="X944" s="418"/>
      <c r="Y944" s="418"/>
      <c r="Z944" s="418"/>
    </row>
    <row r="945" spans="1:26">
      <c r="A945" s="423" t="str">
        <f t="shared" si="54"/>
        <v>Ейч Ар Кепитъл АД</v>
      </c>
      <c r="B945" s="423" t="str">
        <f t="shared" si="55"/>
        <v>204654533</v>
      </c>
      <c r="C945" s="424" t="str">
        <f t="shared" si="56"/>
        <v>31.12.2025</v>
      </c>
      <c r="D945" s="418" t="s">
        <v>667</v>
      </c>
      <c r="E945" s="418">
        <v>2</v>
      </c>
      <c r="F945" s="418" t="s">
        <v>666</v>
      </c>
      <c r="G945" s="418" t="s">
        <v>964</v>
      </c>
      <c r="H945" s="425">
        <f>'Справка 7 България'!D13</f>
        <v>0</v>
      </c>
      <c r="I945" s="418"/>
      <c r="J945" s="418"/>
      <c r="K945" s="418"/>
      <c r="L945" s="418"/>
      <c r="M945" s="418"/>
      <c r="N945" s="418"/>
      <c r="O945" s="418"/>
      <c r="P945" s="418"/>
      <c r="Q945" s="418"/>
      <c r="R945" s="418"/>
      <c r="S945" s="418"/>
      <c r="T945" s="418"/>
      <c r="U945" s="418"/>
      <c r="V945" s="418"/>
      <c r="W945" s="418"/>
      <c r="X945" s="418"/>
      <c r="Y945" s="418"/>
      <c r="Z945" s="418"/>
    </row>
    <row r="946" spans="1:26">
      <c r="A946" s="423" t="str">
        <f t="shared" si="54"/>
        <v>Ейч Ар Кепитъл АД</v>
      </c>
      <c r="B946" s="423" t="str">
        <f t="shared" si="55"/>
        <v>204654533</v>
      </c>
      <c r="C946" s="424" t="str">
        <f t="shared" si="56"/>
        <v>31.12.2025</v>
      </c>
      <c r="D946" s="418" t="s">
        <v>669</v>
      </c>
      <c r="E946" s="418">
        <v>2</v>
      </c>
      <c r="F946" s="418" t="s">
        <v>668</v>
      </c>
      <c r="G946" s="418" t="s">
        <v>964</v>
      </c>
      <c r="H946" s="425">
        <f>'Справка 7 България'!D14</f>
        <v>0</v>
      </c>
      <c r="I946" s="418"/>
      <c r="J946" s="418"/>
      <c r="K946" s="418"/>
      <c r="L946" s="418"/>
      <c r="M946" s="418"/>
      <c r="N946" s="418"/>
      <c r="O946" s="418"/>
      <c r="P946" s="418"/>
      <c r="Q946" s="418"/>
      <c r="R946" s="418"/>
      <c r="S946" s="418"/>
      <c r="T946" s="418"/>
      <c r="U946" s="418"/>
      <c r="V946" s="418"/>
      <c r="W946" s="418"/>
      <c r="X946" s="418"/>
      <c r="Y946" s="418"/>
      <c r="Z946" s="418"/>
    </row>
    <row r="947" spans="1:26">
      <c r="A947" s="423" t="str">
        <f t="shared" si="54"/>
        <v>Ейч Ар Кепитъл АД</v>
      </c>
      <c r="B947" s="423" t="str">
        <f t="shared" si="55"/>
        <v>204654533</v>
      </c>
      <c r="C947" s="424" t="str">
        <f t="shared" si="56"/>
        <v>31.12.2025</v>
      </c>
      <c r="D947" s="418" t="s">
        <v>671</v>
      </c>
      <c r="E947" s="418">
        <v>2</v>
      </c>
      <c r="F947" s="418" t="s">
        <v>670</v>
      </c>
      <c r="G947" s="418" t="s">
        <v>964</v>
      </c>
      <c r="H947" s="425">
        <f>'Справка 7 България'!D15</f>
        <v>0</v>
      </c>
      <c r="I947" s="418"/>
      <c r="J947" s="418"/>
      <c r="K947" s="418"/>
      <c r="L947" s="418"/>
      <c r="M947" s="418"/>
      <c r="N947" s="418"/>
      <c r="O947" s="418"/>
      <c r="P947" s="418"/>
      <c r="Q947" s="418"/>
      <c r="R947" s="418"/>
      <c r="S947" s="418"/>
      <c r="T947" s="418"/>
      <c r="U947" s="418"/>
      <c r="V947" s="418"/>
      <c r="W947" s="418"/>
      <c r="X947" s="418"/>
      <c r="Y947" s="418"/>
      <c r="Z947" s="418"/>
    </row>
    <row r="948" spans="1:26">
      <c r="A948" s="423" t="str">
        <f t="shared" si="54"/>
        <v>Ейч Ар Кепитъл АД</v>
      </c>
      <c r="B948" s="423" t="str">
        <f t="shared" si="55"/>
        <v>204654533</v>
      </c>
      <c r="C948" s="424" t="str">
        <f t="shared" si="56"/>
        <v>31.12.2025</v>
      </c>
      <c r="D948" s="418" t="s">
        <v>673</v>
      </c>
      <c r="E948" s="418">
        <v>2</v>
      </c>
      <c r="F948" s="418" t="s">
        <v>672</v>
      </c>
      <c r="G948" s="418" t="s">
        <v>964</v>
      </c>
      <c r="H948" s="425">
        <f>'Справка 7 България'!D16</f>
        <v>0</v>
      </c>
      <c r="I948" s="418"/>
      <c r="J948" s="418"/>
      <c r="K948" s="418"/>
      <c r="L948" s="418"/>
      <c r="M948" s="418"/>
      <c r="N948" s="418"/>
      <c r="O948" s="418"/>
      <c r="P948" s="418"/>
      <c r="Q948" s="418"/>
      <c r="R948" s="418"/>
      <c r="S948" s="418"/>
      <c r="T948" s="418"/>
      <c r="U948" s="418"/>
      <c r="V948" s="418"/>
      <c r="W948" s="418"/>
      <c r="X948" s="418"/>
      <c r="Y948" s="418"/>
      <c r="Z948" s="418"/>
    </row>
    <row r="949" spans="1:26">
      <c r="A949" s="423" t="str">
        <f t="shared" si="54"/>
        <v>Ейч Ар Кепитъл АД</v>
      </c>
      <c r="B949" s="423" t="str">
        <f t="shared" si="55"/>
        <v>204654533</v>
      </c>
      <c r="C949" s="424" t="str">
        <f t="shared" si="56"/>
        <v>31.12.2025</v>
      </c>
      <c r="D949" s="418" t="s">
        <v>675</v>
      </c>
      <c r="E949" s="418">
        <v>2</v>
      </c>
      <c r="F949" s="418" t="s">
        <v>674</v>
      </c>
      <c r="G949" s="418" t="s">
        <v>964</v>
      </c>
      <c r="H949" s="425">
        <f>'Справка 7 България'!D17</f>
        <v>0</v>
      </c>
      <c r="I949" s="418"/>
      <c r="J949" s="418"/>
      <c r="K949" s="418"/>
      <c r="L949" s="418"/>
      <c r="M949" s="418"/>
      <c r="N949" s="418"/>
      <c r="O949" s="418"/>
      <c r="P949" s="418"/>
      <c r="Q949" s="418"/>
      <c r="R949" s="418"/>
      <c r="S949" s="418"/>
      <c r="T949" s="418"/>
      <c r="U949" s="418"/>
      <c r="V949" s="418"/>
      <c r="W949" s="418"/>
      <c r="X949" s="418"/>
      <c r="Y949" s="418"/>
      <c r="Z949" s="418"/>
    </row>
    <row r="950" spans="1:26">
      <c r="A950" s="423" t="str">
        <f t="shared" si="54"/>
        <v>Ейч Ар Кепитъл АД</v>
      </c>
      <c r="B950" s="423" t="str">
        <f t="shared" si="55"/>
        <v>204654533</v>
      </c>
      <c r="C950" s="424" t="str">
        <f t="shared" si="56"/>
        <v>31.12.2025</v>
      </c>
      <c r="D950" s="418" t="s">
        <v>677</v>
      </c>
      <c r="E950" s="418">
        <v>2</v>
      </c>
      <c r="F950" s="418" t="s">
        <v>676</v>
      </c>
      <c r="G950" s="418" t="s">
        <v>964</v>
      </c>
      <c r="H950" s="425">
        <f>'Справка 7 България'!D18</f>
        <v>105</v>
      </c>
      <c r="I950" s="418"/>
      <c r="J950" s="418"/>
      <c r="K950" s="418"/>
      <c r="L950" s="418"/>
      <c r="M950" s="418"/>
      <c r="N950" s="418"/>
      <c r="O950" s="418"/>
      <c r="P950" s="418"/>
      <c r="Q950" s="418"/>
      <c r="R950" s="418"/>
      <c r="S950" s="418"/>
      <c r="T950" s="418"/>
      <c r="U950" s="418"/>
      <c r="V950" s="418"/>
      <c r="W950" s="418"/>
      <c r="X950" s="418"/>
      <c r="Y950" s="418"/>
      <c r="Z950" s="418"/>
    </row>
    <row r="951" spans="1:26">
      <c r="A951" s="423" t="str">
        <f t="shared" si="54"/>
        <v>Ейч Ар Кепитъл АД</v>
      </c>
      <c r="B951" s="423" t="str">
        <f t="shared" si="55"/>
        <v>204654533</v>
      </c>
      <c r="C951" s="424" t="str">
        <f t="shared" si="56"/>
        <v>31.12.2025</v>
      </c>
      <c r="D951" s="418" t="s">
        <v>679</v>
      </c>
      <c r="E951" s="418">
        <v>2</v>
      </c>
      <c r="F951" s="418" t="s">
        <v>678</v>
      </c>
      <c r="G951" s="418" t="s">
        <v>964</v>
      </c>
      <c r="H951" s="425">
        <f>'Справка 7 България'!D19</f>
        <v>0</v>
      </c>
      <c r="I951" s="418"/>
      <c r="J951" s="418"/>
      <c r="K951" s="418"/>
      <c r="L951" s="418"/>
      <c r="M951" s="418"/>
      <c r="N951" s="418"/>
      <c r="O951" s="418"/>
      <c r="P951" s="418"/>
      <c r="Q951" s="418"/>
      <c r="R951" s="418"/>
      <c r="S951" s="418"/>
      <c r="T951" s="418"/>
      <c r="U951" s="418"/>
      <c r="V951" s="418"/>
      <c r="W951" s="418"/>
      <c r="X951" s="418"/>
      <c r="Y951" s="418"/>
      <c r="Z951" s="418"/>
    </row>
    <row r="952" spans="1:26">
      <c r="A952" s="423" t="str">
        <f t="shared" si="54"/>
        <v>Ейч Ар Кепитъл АД</v>
      </c>
      <c r="B952" s="423" t="str">
        <f t="shared" si="55"/>
        <v>204654533</v>
      </c>
      <c r="C952" s="424" t="str">
        <f t="shared" si="56"/>
        <v>31.12.2025</v>
      </c>
      <c r="D952" s="418" t="s">
        <v>680</v>
      </c>
      <c r="E952" s="418">
        <v>2</v>
      </c>
      <c r="F952" s="418" t="s">
        <v>672</v>
      </c>
      <c r="G952" s="418" t="s">
        <v>964</v>
      </c>
      <c r="H952" s="425">
        <f>'Справка 7 България'!D20</f>
        <v>105</v>
      </c>
      <c r="I952" s="418"/>
      <c r="J952" s="418"/>
      <c r="K952" s="418"/>
      <c r="L952" s="418"/>
      <c r="M952" s="418"/>
      <c r="N952" s="418"/>
      <c r="O952" s="418"/>
      <c r="P952" s="418"/>
      <c r="Q952" s="418"/>
      <c r="R952" s="418"/>
      <c r="S952" s="418"/>
      <c r="T952" s="418"/>
      <c r="U952" s="418"/>
      <c r="V952" s="418"/>
      <c r="W952" s="418"/>
      <c r="X952" s="418"/>
      <c r="Y952" s="418"/>
      <c r="Z952" s="418"/>
    </row>
    <row r="953" spans="1:26">
      <c r="A953" s="423" t="str">
        <f t="shared" si="54"/>
        <v>Ейч Ар Кепитъл АД</v>
      </c>
      <c r="B953" s="423" t="str">
        <f t="shared" si="55"/>
        <v>204654533</v>
      </c>
      <c r="C953" s="424" t="str">
        <f t="shared" si="56"/>
        <v>31.12.2025</v>
      </c>
      <c r="D953" s="418" t="s">
        <v>682</v>
      </c>
      <c r="E953" s="418">
        <v>2</v>
      </c>
      <c r="F953" s="418" t="s">
        <v>665</v>
      </c>
      <c r="G953" s="418" t="s">
        <v>964</v>
      </c>
      <c r="H953" s="425">
        <f>'Справка 7 България'!D21</f>
        <v>105</v>
      </c>
      <c r="I953" s="418"/>
      <c r="J953" s="418"/>
      <c r="K953" s="418"/>
      <c r="L953" s="418"/>
      <c r="M953" s="418"/>
      <c r="N953" s="418"/>
      <c r="O953" s="418"/>
      <c r="P953" s="418"/>
      <c r="Q953" s="418"/>
      <c r="R953" s="418"/>
      <c r="S953" s="418"/>
      <c r="T953" s="418"/>
      <c r="U953" s="418"/>
      <c r="V953" s="418"/>
      <c r="W953" s="418"/>
      <c r="X953" s="418"/>
      <c r="Y953" s="418"/>
      <c r="Z953" s="418"/>
    </row>
    <row r="954" spans="1:26">
      <c r="A954" s="423" t="str">
        <f t="shared" si="54"/>
        <v>Ейч Ар Кепитъл АД</v>
      </c>
      <c r="B954" s="423" t="str">
        <f t="shared" si="55"/>
        <v>204654533</v>
      </c>
      <c r="C954" s="424" t="str">
        <f t="shared" si="56"/>
        <v>31.12.2025</v>
      </c>
      <c r="D954" s="418" t="s">
        <v>685</v>
      </c>
      <c r="E954" s="418">
        <v>2</v>
      </c>
      <c r="F954" s="418" t="s">
        <v>965</v>
      </c>
      <c r="G954" s="418" t="s">
        <v>964</v>
      </c>
      <c r="H954" s="425">
        <f>'Справка 7 България'!D23</f>
        <v>0</v>
      </c>
      <c r="I954" s="418"/>
      <c r="J954" s="418"/>
      <c r="K954" s="418"/>
      <c r="L954" s="418"/>
      <c r="M954" s="418"/>
      <c r="N954" s="418"/>
      <c r="O954" s="418"/>
      <c r="P954" s="418"/>
      <c r="Q954" s="418"/>
      <c r="R954" s="418"/>
      <c r="S954" s="418"/>
      <c r="T954" s="418"/>
      <c r="U954" s="418"/>
      <c r="V954" s="418"/>
      <c r="W954" s="418"/>
      <c r="X954" s="418"/>
      <c r="Y954" s="418"/>
      <c r="Z954" s="418"/>
    </row>
    <row r="955" spans="1:26">
      <c r="A955" s="423" t="str">
        <f t="shared" si="54"/>
        <v>Ейч Ар Кепитъл АД</v>
      </c>
      <c r="B955" s="423" t="str">
        <f t="shared" si="55"/>
        <v>204654533</v>
      </c>
      <c r="C955" s="424" t="str">
        <f t="shared" si="56"/>
        <v>31.12.2025</v>
      </c>
      <c r="D955" s="418" t="s">
        <v>688</v>
      </c>
      <c r="E955" s="418">
        <v>2</v>
      </c>
      <c r="F955" s="418" t="s">
        <v>687</v>
      </c>
      <c r="G955" s="418" t="s">
        <v>964</v>
      </c>
      <c r="H955" s="425">
        <f>'Справка 7 България'!D26</f>
        <v>8</v>
      </c>
      <c r="I955" s="418"/>
      <c r="J955" s="418"/>
      <c r="K955" s="418"/>
      <c r="L955" s="418"/>
      <c r="M955" s="418"/>
      <c r="N955" s="418"/>
      <c r="O955" s="418"/>
      <c r="P955" s="418"/>
      <c r="Q955" s="418"/>
      <c r="R955" s="418"/>
      <c r="S955" s="418"/>
      <c r="T955" s="418"/>
      <c r="U955" s="418"/>
      <c r="V955" s="418"/>
      <c r="W955" s="418"/>
      <c r="X955" s="418"/>
      <c r="Y955" s="418"/>
      <c r="Z955" s="418"/>
    </row>
    <row r="956" spans="1:26">
      <c r="A956" s="423" t="str">
        <f t="shared" si="54"/>
        <v>Ейч Ар Кепитъл АД</v>
      </c>
      <c r="B956" s="423" t="str">
        <f t="shared" si="55"/>
        <v>204654533</v>
      </c>
      <c r="C956" s="424" t="str">
        <f t="shared" si="56"/>
        <v>31.12.2025</v>
      </c>
      <c r="D956" s="418" t="s">
        <v>690</v>
      </c>
      <c r="E956" s="418">
        <v>2</v>
      </c>
      <c r="F956" s="418" t="s">
        <v>689</v>
      </c>
      <c r="G956" s="418" t="s">
        <v>964</v>
      </c>
      <c r="H956" s="425">
        <f>'Справка 7 България'!D27</f>
        <v>8</v>
      </c>
      <c r="I956" s="418"/>
      <c r="J956" s="418"/>
      <c r="K956" s="418"/>
      <c r="L956" s="418"/>
      <c r="M956" s="418"/>
      <c r="N956" s="418"/>
      <c r="O956" s="418"/>
      <c r="P956" s="418"/>
      <c r="Q956" s="418"/>
      <c r="R956" s="418"/>
      <c r="S956" s="418"/>
      <c r="T956" s="418"/>
      <c r="U956" s="418"/>
      <c r="V956" s="418"/>
      <c r="W956" s="418"/>
      <c r="X956" s="418"/>
      <c r="Y956" s="418"/>
      <c r="Z956" s="418"/>
    </row>
    <row r="957" spans="1:26">
      <c r="A957" s="423" t="str">
        <f t="shared" si="54"/>
        <v>Ейч Ар Кепитъл АД</v>
      </c>
      <c r="B957" s="423" t="str">
        <f t="shared" si="55"/>
        <v>204654533</v>
      </c>
      <c r="C957" s="424" t="str">
        <f t="shared" si="56"/>
        <v>31.12.2025</v>
      </c>
      <c r="D957" s="418" t="s">
        <v>692</v>
      </c>
      <c r="E957" s="418">
        <v>2</v>
      </c>
      <c r="F957" s="418" t="s">
        <v>691</v>
      </c>
      <c r="G957" s="418" t="s">
        <v>964</v>
      </c>
      <c r="H957" s="425">
        <f>'Справка 7 България'!D28</f>
        <v>0</v>
      </c>
      <c r="I957" s="418"/>
      <c r="J957" s="418"/>
      <c r="K957" s="418"/>
      <c r="L957" s="418"/>
      <c r="M957" s="418"/>
      <c r="N957" s="418"/>
      <c r="O957" s="418"/>
      <c r="P957" s="418"/>
      <c r="Q957" s="418"/>
      <c r="R957" s="418"/>
      <c r="S957" s="418"/>
      <c r="T957" s="418"/>
      <c r="U957" s="418"/>
      <c r="V957" s="418"/>
      <c r="W957" s="418"/>
      <c r="X957" s="418"/>
      <c r="Y957" s="418"/>
      <c r="Z957" s="418"/>
    </row>
    <row r="958" spans="1:26">
      <c r="A958" s="423" t="str">
        <f t="shared" si="54"/>
        <v>Ейч Ар Кепитъл АД</v>
      </c>
      <c r="B958" s="423" t="str">
        <f t="shared" si="55"/>
        <v>204654533</v>
      </c>
      <c r="C958" s="424" t="str">
        <f t="shared" si="56"/>
        <v>31.12.2025</v>
      </c>
      <c r="D958" s="418" t="s">
        <v>694</v>
      </c>
      <c r="E958" s="418">
        <v>2</v>
      </c>
      <c r="F958" s="418" t="s">
        <v>693</v>
      </c>
      <c r="G958" s="418" t="s">
        <v>964</v>
      </c>
      <c r="H958" s="425">
        <f>'Справка 7 България'!D29</f>
        <v>0</v>
      </c>
      <c r="I958" s="418"/>
      <c r="J958" s="418"/>
      <c r="K958" s="418"/>
      <c r="L958" s="418"/>
      <c r="M958" s="418"/>
      <c r="N958" s="418"/>
      <c r="O958" s="418"/>
      <c r="P958" s="418"/>
      <c r="Q958" s="418"/>
      <c r="R958" s="418"/>
      <c r="S958" s="418"/>
      <c r="T958" s="418"/>
      <c r="U958" s="418"/>
      <c r="V958" s="418"/>
      <c r="W958" s="418"/>
      <c r="X958" s="418"/>
      <c r="Y958" s="418"/>
      <c r="Z958" s="418"/>
    </row>
    <row r="959" spans="1:26">
      <c r="A959" s="423" t="str">
        <f t="shared" si="54"/>
        <v>Ейч Ар Кепитъл АД</v>
      </c>
      <c r="B959" s="423" t="str">
        <f t="shared" si="55"/>
        <v>204654533</v>
      </c>
      <c r="C959" s="424" t="str">
        <f t="shared" si="56"/>
        <v>31.12.2025</v>
      </c>
      <c r="D959" s="418" t="s">
        <v>696</v>
      </c>
      <c r="E959" s="418">
        <v>2</v>
      </c>
      <c r="F959" s="418" t="s">
        <v>695</v>
      </c>
      <c r="G959" s="418" t="s">
        <v>964</v>
      </c>
      <c r="H959" s="425">
        <f>'Справка 7 България'!D30</f>
        <v>0</v>
      </c>
      <c r="I959" s="418"/>
      <c r="J959" s="418"/>
      <c r="K959" s="418"/>
      <c r="L959" s="418"/>
      <c r="M959" s="418"/>
      <c r="N959" s="418"/>
      <c r="O959" s="418"/>
      <c r="P959" s="418"/>
      <c r="Q959" s="418"/>
      <c r="R959" s="418"/>
      <c r="S959" s="418"/>
      <c r="T959" s="418"/>
      <c r="U959" s="418"/>
      <c r="V959" s="418"/>
      <c r="W959" s="418"/>
      <c r="X959" s="418"/>
      <c r="Y959" s="418"/>
      <c r="Z959" s="418"/>
    </row>
    <row r="960" spans="1:26">
      <c r="A960" s="423" t="str">
        <f t="shared" si="54"/>
        <v>Ейч Ар Кепитъл АД</v>
      </c>
      <c r="B960" s="423" t="str">
        <f t="shared" si="55"/>
        <v>204654533</v>
      </c>
      <c r="C960" s="424" t="str">
        <f t="shared" si="56"/>
        <v>31.12.2025</v>
      </c>
      <c r="D960" s="418" t="s">
        <v>698</v>
      </c>
      <c r="E960" s="418">
        <v>2</v>
      </c>
      <c r="F960" s="418" t="s">
        <v>697</v>
      </c>
      <c r="G960" s="418" t="s">
        <v>964</v>
      </c>
      <c r="H960" s="425">
        <f>'Справка 7 България'!D31</f>
        <v>16</v>
      </c>
      <c r="I960" s="418"/>
      <c r="J960" s="418"/>
      <c r="K960" s="418"/>
      <c r="L960" s="418"/>
      <c r="M960" s="418"/>
      <c r="N960" s="418"/>
      <c r="O960" s="418"/>
      <c r="P960" s="418"/>
      <c r="Q960" s="418"/>
      <c r="R960" s="418"/>
      <c r="S960" s="418"/>
      <c r="T960" s="418"/>
      <c r="U960" s="418"/>
      <c r="V960" s="418"/>
      <c r="W960" s="418"/>
      <c r="X960" s="418"/>
      <c r="Y960" s="418"/>
      <c r="Z960" s="418"/>
    </row>
    <row r="961" spans="1:26">
      <c r="A961" s="423" t="str">
        <f t="shared" si="54"/>
        <v>Ейч Ар Кепитъл АД</v>
      </c>
      <c r="B961" s="423" t="str">
        <f t="shared" si="55"/>
        <v>204654533</v>
      </c>
      <c r="C961" s="424" t="str">
        <f t="shared" si="56"/>
        <v>31.12.2025</v>
      </c>
      <c r="D961" s="418" t="s">
        <v>700</v>
      </c>
      <c r="E961" s="418">
        <v>2</v>
      </c>
      <c r="F961" s="418" t="s">
        <v>699</v>
      </c>
      <c r="G961" s="418" t="s">
        <v>964</v>
      </c>
      <c r="H961" s="425">
        <f>'Справка 7 България'!D32</f>
        <v>0</v>
      </c>
      <c r="I961" s="418"/>
      <c r="J961" s="418"/>
      <c r="K961" s="418"/>
      <c r="L961" s="418"/>
      <c r="M961" s="418"/>
      <c r="N961" s="418"/>
      <c r="O961" s="418"/>
      <c r="P961" s="418"/>
      <c r="Q961" s="418"/>
      <c r="R961" s="418"/>
      <c r="S961" s="418"/>
      <c r="T961" s="418"/>
      <c r="U961" s="418"/>
      <c r="V961" s="418"/>
      <c r="W961" s="418"/>
      <c r="X961" s="418"/>
      <c r="Y961" s="418"/>
      <c r="Z961" s="418"/>
    </row>
    <row r="962" spans="1:26">
      <c r="A962" s="423" t="str">
        <f t="shared" si="54"/>
        <v>Ейч Ар Кепитъл АД</v>
      </c>
      <c r="B962" s="423" t="str">
        <f t="shared" si="55"/>
        <v>204654533</v>
      </c>
      <c r="C962" s="424" t="str">
        <f t="shared" si="56"/>
        <v>31.12.2025</v>
      </c>
      <c r="D962" s="418" t="s">
        <v>702</v>
      </c>
      <c r="E962" s="418">
        <v>2</v>
      </c>
      <c r="F962" s="418" t="s">
        <v>701</v>
      </c>
      <c r="G962" s="418" t="s">
        <v>964</v>
      </c>
      <c r="H962" s="425">
        <f>'Справка 7 България'!D33</f>
        <v>0</v>
      </c>
      <c r="I962" s="418"/>
      <c r="J962" s="418"/>
      <c r="K962" s="418"/>
      <c r="L962" s="418"/>
      <c r="M962" s="418"/>
      <c r="N962" s="418"/>
      <c r="O962" s="418"/>
      <c r="P962" s="418"/>
      <c r="Q962" s="418"/>
      <c r="R962" s="418"/>
      <c r="S962" s="418"/>
      <c r="T962" s="418"/>
      <c r="U962" s="418"/>
      <c r="V962" s="418"/>
      <c r="W962" s="418"/>
      <c r="X962" s="418"/>
      <c r="Y962" s="418"/>
      <c r="Z962" s="418"/>
    </row>
    <row r="963" spans="1:26">
      <c r="A963" s="423" t="str">
        <f t="shared" si="54"/>
        <v>Ейч Ар Кепитъл АД</v>
      </c>
      <c r="B963" s="423" t="str">
        <f t="shared" si="55"/>
        <v>204654533</v>
      </c>
      <c r="C963" s="424" t="str">
        <f t="shared" si="56"/>
        <v>31.12.2025</v>
      </c>
      <c r="D963" s="418" t="s">
        <v>704</v>
      </c>
      <c r="E963" s="418">
        <v>2</v>
      </c>
      <c r="F963" s="418" t="s">
        <v>703</v>
      </c>
      <c r="G963" s="418" t="s">
        <v>964</v>
      </c>
      <c r="H963" s="425">
        <f>'Справка 7 България'!D34</f>
        <v>0</v>
      </c>
      <c r="I963" s="418"/>
      <c r="J963" s="418"/>
      <c r="K963" s="418"/>
      <c r="L963" s="418"/>
      <c r="M963" s="418"/>
      <c r="N963" s="418"/>
      <c r="O963" s="418"/>
      <c r="P963" s="418"/>
      <c r="Q963" s="418"/>
      <c r="R963" s="418"/>
      <c r="S963" s="418"/>
      <c r="T963" s="418"/>
      <c r="U963" s="418"/>
      <c r="V963" s="418"/>
      <c r="W963" s="418"/>
      <c r="X963" s="418"/>
      <c r="Y963" s="418"/>
      <c r="Z963" s="418"/>
    </row>
    <row r="964" spans="1:26">
      <c r="A964" s="423" t="str">
        <f t="shared" si="54"/>
        <v>Ейч Ар Кепитъл АД</v>
      </c>
      <c r="B964" s="423" t="str">
        <f t="shared" si="55"/>
        <v>204654533</v>
      </c>
      <c r="C964" s="424" t="str">
        <f t="shared" si="56"/>
        <v>31.12.2025</v>
      </c>
      <c r="D964" s="418" t="s">
        <v>706</v>
      </c>
      <c r="E964" s="418">
        <v>2</v>
      </c>
      <c r="F964" s="418" t="s">
        <v>705</v>
      </c>
      <c r="G964" s="418" t="s">
        <v>964</v>
      </c>
      <c r="H964" s="425">
        <f>'Справка 7 България'!D35</f>
        <v>0</v>
      </c>
      <c r="I964" s="418"/>
      <c r="J964" s="418"/>
      <c r="K964" s="418"/>
      <c r="L964" s="418"/>
      <c r="M964" s="418"/>
      <c r="N964" s="418"/>
      <c r="O964" s="418"/>
      <c r="P964" s="418"/>
      <c r="Q964" s="418"/>
      <c r="R964" s="418"/>
      <c r="S964" s="418"/>
      <c r="T964" s="418"/>
      <c r="U964" s="418"/>
      <c r="V964" s="418"/>
      <c r="W964" s="418"/>
      <c r="X964" s="418"/>
      <c r="Y964" s="418"/>
      <c r="Z964" s="418"/>
    </row>
    <row r="965" spans="1:26">
      <c r="A965" s="423" t="str">
        <f t="shared" si="54"/>
        <v>Ейч Ар Кепитъл АД</v>
      </c>
      <c r="B965" s="423" t="str">
        <f t="shared" si="55"/>
        <v>204654533</v>
      </c>
      <c r="C965" s="424" t="str">
        <f t="shared" si="56"/>
        <v>31.12.2025</v>
      </c>
      <c r="D965" s="418" t="s">
        <v>708</v>
      </c>
      <c r="E965" s="418">
        <v>2</v>
      </c>
      <c r="F965" s="418" t="s">
        <v>966</v>
      </c>
      <c r="G965" s="418" t="s">
        <v>964</v>
      </c>
      <c r="H965" s="425">
        <f>'Справка 7 България'!D36</f>
        <v>0</v>
      </c>
      <c r="I965" s="418"/>
      <c r="J965" s="418"/>
      <c r="K965" s="418"/>
      <c r="L965" s="418"/>
      <c r="M965" s="418"/>
      <c r="N965" s="418"/>
      <c r="O965" s="418"/>
      <c r="P965" s="418"/>
      <c r="Q965" s="418"/>
      <c r="R965" s="418"/>
      <c r="S965" s="418"/>
      <c r="T965" s="418"/>
      <c r="U965" s="418"/>
      <c r="V965" s="418"/>
      <c r="W965" s="418"/>
      <c r="X965" s="418"/>
      <c r="Y965" s="418"/>
      <c r="Z965" s="418"/>
    </row>
    <row r="966" spans="1:26">
      <c r="A966" s="423" t="str">
        <f t="shared" si="54"/>
        <v>Ейч Ар Кепитъл АД</v>
      </c>
      <c r="B966" s="423" t="str">
        <f t="shared" si="55"/>
        <v>204654533</v>
      </c>
      <c r="C966" s="424" t="str">
        <f t="shared" si="56"/>
        <v>31.12.2025</v>
      </c>
      <c r="D966" s="418" t="s">
        <v>710</v>
      </c>
      <c r="E966" s="418">
        <v>2</v>
      </c>
      <c r="F966" s="418" t="s">
        <v>967</v>
      </c>
      <c r="G966" s="418" t="s">
        <v>964</v>
      </c>
      <c r="H966" s="425">
        <f>'Справка 7 България'!D37</f>
        <v>0</v>
      </c>
      <c r="I966" s="418"/>
      <c r="J966" s="418"/>
      <c r="K966" s="418"/>
      <c r="L966" s="418"/>
      <c r="M966" s="418"/>
      <c r="N966" s="418"/>
      <c r="O966" s="418"/>
      <c r="P966" s="418"/>
      <c r="Q966" s="418"/>
      <c r="R966" s="418"/>
      <c r="S966" s="418"/>
      <c r="T966" s="418"/>
      <c r="U966" s="418"/>
      <c r="V966" s="418"/>
      <c r="W966" s="418"/>
      <c r="X966" s="418"/>
      <c r="Y966" s="418"/>
      <c r="Z966" s="418"/>
    </row>
    <row r="967" spans="1:26">
      <c r="A967" s="423" t="str">
        <f t="shared" si="54"/>
        <v>Ейч Ар Кепитъл АД</v>
      </c>
      <c r="B967" s="423" t="str">
        <f t="shared" si="55"/>
        <v>204654533</v>
      </c>
      <c r="C967" s="424" t="str">
        <f t="shared" si="56"/>
        <v>31.12.2025</v>
      </c>
      <c r="D967" s="418" t="s">
        <v>712</v>
      </c>
      <c r="E967" s="418">
        <v>2</v>
      </c>
      <c r="F967" s="418" t="s">
        <v>968</v>
      </c>
      <c r="G967" s="418" t="s">
        <v>964</v>
      </c>
      <c r="H967" s="425">
        <f>'Справка 7 България'!D38</f>
        <v>0</v>
      </c>
      <c r="I967" s="418"/>
      <c r="J967" s="418"/>
      <c r="K967" s="418"/>
      <c r="L967" s="418"/>
      <c r="M967" s="418"/>
      <c r="N967" s="418"/>
      <c r="O967" s="418"/>
      <c r="P967" s="418"/>
      <c r="Q967" s="418"/>
      <c r="R967" s="418"/>
      <c r="S967" s="418"/>
      <c r="T967" s="418"/>
      <c r="U967" s="418"/>
      <c r="V967" s="418"/>
      <c r="W967" s="418"/>
      <c r="X967" s="418"/>
      <c r="Y967" s="418"/>
      <c r="Z967" s="418"/>
    </row>
    <row r="968" spans="1:26">
      <c r="A968" s="423" t="str">
        <f t="shared" si="54"/>
        <v>Ейч Ар Кепитъл АД</v>
      </c>
      <c r="B968" s="423" t="str">
        <f t="shared" si="55"/>
        <v>204654533</v>
      </c>
      <c r="C968" s="424" t="str">
        <f t="shared" si="56"/>
        <v>31.12.2025</v>
      </c>
      <c r="D968" s="418" t="s">
        <v>714</v>
      </c>
      <c r="E968" s="418">
        <v>2</v>
      </c>
      <c r="F968" s="418" t="s">
        <v>969</v>
      </c>
      <c r="G968" s="418" t="s">
        <v>964</v>
      </c>
      <c r="H968" s="425">
        <f>'Справка 7 България'!D39</f>
        <v>0</v>
      </c>
      <c r="I968" s="418"/>
      <c r="J968" s="418"/>
      <c r="K968" s="418"/>
      <c r="L968" s="418"/>
      <c r="M968" s="418"/>
      <c r="N968" s="418"/>
      <c r="O968" s="418"/>
      <c r="P968" s="418"/>
      <c r="Q968" s="418"/>
      <c r="R968" s="418"/>
      <c r="S968" s="418"/>
      <c r="T968" s="418"/>
      <c r="U968" s="418"/>
      <c r="V968" s="418"/>
      <c r="W968" s="418"/>
      <c r="X968" s="418"/>
      <c r="Y968" s="418"/>
      <c r="Z968" s="418"/>
    </row>
    <row r="969" spans="1:26">
      <c r="A969" s="423" t="str">
        <f t="shared" si="54"/>
        <v>Ейч Ар Кепитъл АД</v>
      </c>
      <c r="B969" s="423" t="str">
        <f t="shared" si="55"/>
        <v>204654533</v>
      </c>
      <c r="C969" s="424" t="str">
        <f t="shared" si="56"/>
        <v>31.12.2025</v>
      </c>
      <c r="D969" s="418" t="s">
        <v>716</v>
      </c>
      <c r="E969" s="418">
        <v>2</v>
      </c>
      <c r="F969" s="418" t="s">
        <v>715</v>
      </c>
      <c r="G969" s="418" t="s">
        <v>964</v>
      </c>
      <c r="H969" s="425">
        <f>'Справка 7 България'!D40</f>
        <v>3</v>
      </c>
      <c r="I969" s="418"/>
      <c r="J969" s="418"/>
      <c r="K969" s="418"/>
      <c r="L969" s="418"/>
      <c r="M969" s="418"/>
      <c r="N969" s="418"/>
      <c r="O969" s="418"/>
      <c r="P969" s="418"/>
      <c r="Q969" s="418"/>
      <c r="R969" s="418"/>
      <c r="S969" s="418"/>
      <c r="T969" s="418"/>
      <c r="U969" s="418"/>
      <c r="V969" s="418"/>
      <c r="W969" s="418"/>
      <c r="X969" s="418"/>
      <c r="Y969" s="418"/>
      <c r="Z969" s="418"/>
    </row>
    <row r="970" spans="1:26">
      <c r="A970" s="423" t="str">
        <f t="shared" si="54"/>
        <v>Ейч Ар Кепитъл АД</v>
      </c>
      <c r="B970" s="423" t="str">
        <f t="shared" si="55"/>
        <v>204654533</v>
      </c>
      <c r="C970" s="424" t="str">
        <f t="shared" si="56"/>
        <v>31.12.2025</v>
      </c>
      <c r="D970" s="418" t="s">
        <v>718</v>
      </c>
      <c r="E970" s="418">
        <v>2</v>
      </c>
      <c r="F970" s="418" t="s">
        <v>970</v>
      </c>
      <c r="G970" s="418" t="s">
        <v>964</v>
      </c>
      <c r="H970" s="425">
        <f>'Справка 7 България'!D41</f>
        <v>0</v>
      </c>
      <c r="I970" s="418"/>
      <c r="J970" s="418"/>
      <c r="K970" s="418"/>
      <c r="L970" s="418"/>
      <c r="M970" s="418"/>
      <c r="N970" s="418"/>
      <c r="O970" s="418"/>
      <c r="P970" s="418"/>
      <c r="Q970" s="418"/>
      <c r="R970" s="418"/>
      <c r="S970" s="418"/>
      <c r="T970" s="418"/>
      <c r="U970" s="418"/>
      <c r="V970" s="418"/>
      <c r="W970" s="418"/>
      <c r="X970" s="418"/>
      <c r="Y970" s="418"/>
      <c r="Z970" s="418"/>
    </row>
    <row r="971" spans="1:26">
      <c r="A971" s="423" t="str">
        <f t="shared" si="54"/>
        <v>Ейч Ар Кепитъл АД</v>
      </c>
      <c r="B971" s="423" t="str">
        <f t="shared" si="55"/>
        <v>204654533</v>
      </c>
      <c r="C971" s="424" t="str">
        <f t="shared" si="56"/>
        <v>31.12.2025</v>
      </c>
      <c r="D971" s="418" t="s">
        <v>720</v>
      </c>
      <c r="E971" s="418">
        <v>2</v>
      </c>
      <c r="F971" s="418" t="s">
        <v>971</v>
      </c>
      <c r="G971" s="418" t="s">
        <v>964</v>
      </c>
      <c r="H971" s="425">
        <f>'Справка 7 България'!D42</f>
        <v>0</v>
      </c>
      <c r="I971" s="418"/>
      <c r="J971" s="418"/>
      <c r="K971" s="418"/>
      <c r="L971" s="418"/>
      <c r="M971" s="418"/>
      <c r="N971" s="418"/>
      <c r="O971" s="418"/>
      <c r="P971" s="418"/>
      <c r="Q971" s="418"/>
      <c r="R971" s="418"/>
      <c r="S971" s="418"/>
      <c r="T971" s="418"/>
      <c r="U971" s="418"/>
      <c r="V971" s="418"/>
      <c r="W971" s="418"/>
      <c r="X971" s="418"/>
      <c r="Y971" s="418"/>
      <c r="Z971" s="418"/>
    </row>
    <row r="972" spans="1:26">
      <c r="A972" s="423" t="str">
        <f t="shared" si="54"/>
        <v>Ейч Ар Кепитъл АД</v>
      </c>
      <c r="B972" s="423" t="str">
        <f t="shared" si="55"/>
        <v>204654533</v>
      </c>
      <c r="C972" s="424" t="str">
        <f t="shared" si="56"/>
        <v>31.12.2025</v>
      </c>
      <c r="D972" s="418" t="s">
        <v>722</v>
      </c>
      <c r="E972" s="418">
        <v>2</v>
      </c>
      <c r="F972" s="418" t="s">
        <v>972</v>
      </c>
      <c r="G972" s="418" t="s">
        <v>964</v>
      </c>
      <c r="H972" s="425">
        <f>'Справка 7 България'!D43</f>
        <v>0</v>
      </c>
      <c r="I972" s="418"/>
      <c r="J972" s="418"/>
      <c r="K972" s="418"/>
      <c r="L972" s="418"/>
      <c r="M972" s="418"/>
      <c r="N972" s="418"/>
      <c r="O972" s="418"/>
      <c r="P972" s="418"/>
      <c r="Q972" s="418"/>
      <c r="R972" s="418"/>
      <c r="S972" s="418"/>
      <c r="T972" s="418"/>
      <c r="U972" s="418"/>
      <c r="V972" s="418"/>
      <c r="W972" s="418"/>
      <c r="X972" s="418"/>
      <c r="Y972" s="418"/>
      <c r="Z972" s="418"/>
    </row>
    <row r="973" spans="1:26">
      <c r="A973" s="423" t="str">
        <f t="shared" si="54"/>
        <v>Ейч Ар Кепитъл АД</v>
      </c>
      <c r="B973" s="423" t="str">
        <f t="shared" si="55"/>
        <v>204654533</v>
      </c>
      <c r="C973" s="424" t="str">
        <f t="shared" si="56"/>
        <v>31.12.2025</v>
      </c>
      <c r="D973" s="418" t="s">
        <v>724</v>
      </c>
      <c r="E973" s="418">
        <v>2</v>
      </c>
      <c r="F973" s="418" t="s">
        <v>693</v>
      </c>
      <c r="G973" s="418" t="s">
        <v>964</v>
      </c>
      <c r="H973" s="425">
        <f>'Справка 7 България'!D44</f>
        <v>3</v>
      </c>
      <c r="I973" s="418"/>
      <c r="J973" s="418"/>
      <c r="K973" s="418"/>
      <c r="L973" s="418"/>
      <c r="M973" s="418"/>
      <c r="N973" s="418"/>
      <c r="O973" s="418"/>
      <c r="P973" s="418"/>
      <c r="Q973" s="418"/>
      <c r="R973" s="418"/>
      <c r="S973" s="418"/>
      <c r="T973" s="418"/>
      <c r="U973" s="418"/>
      <c r="V973" s="418"/>
      <c r="W973" s="418"/>
      <c r="X973" s="418"/>
      <c r="Y973" s="418"/>
      <c r="Z973" s="418"/>
    </row>
    <row r="974" spans="1:26">
      <c r="A974" s="423" t="str">
        <f t="shared" si="54"/>
        <v>Ейч Ар Кепитъл АД</v>
      </c>
      <c r="B974" s="423" t="str">
        <f t="shared" si="55"/>
        <v>204654533</v>
      </c>
      <c r="C974" s="424" t="str">
        <f t="shared" si="56"/>
        <v>31.12.2025</v>
      </c>
      <c r="D974" s="418" t="s">
        <v>726</v>
      </c>
      <c r="E974" s="418">
        <v>2</v>
      </c>
      <c r="F974" s="418" t="s">
        <v>686</v>
      </c>
      <c r="G974" s="418" t="s">
        <v>964</v>
      </c>
      <c r="H974" s="425">
        <f>'Справка 7 България'!D45</f>
        <v>27</v>
      </c>
      <c r="I974" s="418"/>
      <c r="J974" s="418"/>
      <c r="K974" s="418"/>
      <c r="L974" s="418"/>
      <c r="M974" s="418"/>
      <c r="N974" s="418"/>
      <c r="O974" s="418"/>
      <c r="P974" s="418"/>
      <c r="Q974" s="418"/>
      <c r="R974" s="418"/>
      <c r="S974" s="418"/>
      <c r="T974" s="418"/>
      <c r="U974" s="418"/>
      <c r="V974" s="418"/>
      <c r="W974" s="418"/>
      <c r="X974" s="418"/>
      <c r="Y974" s="418"/>
      <c r="Z974" s="418"/>
    </row>
    <row r="975" spans="1:26">
      <c r="A975" s="423" t="str">
        <f t="shared" si="54"/>
        <v>Ейч Ар Кепитъл АД</v>
      </c>
      <c r="B975" s="423" t="str">
        <f t="shared" si="55"/>
        <v>204654533</v>
      </c>
      <c r="C975" s="424" t="str">
        <f t="shared" si="56"/>
        <v>31.12.2025</v>
      </c>
      <c r="D975" s="418" t="s">
        <v>728</v>
      </c>
      <c r="E975" s="418">
        <v>2</v>
      </c>
      <c r="F975" s="418" t="s">
        <v>727</v>
      </c>
      <c r="G975" s="418" t="s">
        <v>964</v>
      </c>
      <c r="H975" s="425">
        <f>'Справка 7 България'!D46</f>
        <v>132</v>
      </c>
      <c r="I975" s="418"/>
      <c r="J975" s="418"/>
      <c r="K975" s="418"/>
      <c r="L975" s="418"/>
      <c r="M975" s="418"/>
      <c r="N975" s="418"/>
      <c r="O975" s="418"/>
      <c r="P975" s="418"/>
      <c r="Q975" s="418"/>
      <c r="R975" s="418"/>
      <c r="S975" s="418"/>
      <c r="T975" s="418"/>
      <c r="U975" s="418"/>
      <c r="V975" s="418"/>
      <c r="W975" s="418"/>
      <c r="X975" s="418"/>
      <c r="Y975" s="418"/>
      <c r="Z975" s="418"/>
    </row>
    <row r="976" spans="1:26">
      <c r="A976" s="423" t="str">
        <f t="shared" ref="A976:A1039" si="57">pdeName</f>
        <v>Ейч Ар Кепитъл АД</v>
      </c>
      <c r="B976" s="423" t="str">
        <f t="shared" ref="B976:B1039" si="58">pdeBulstat</f>
        <v>204654533</v>
      </c>
      <c r="C976" s="424" t="str">
        <f t="shared" ref="C976:C1039" si="59">endDate</f>
        <v>31.12.2025</v>
      </c>
      <c r="D976" s="418" t="s">
        <v>664</v>
      </c>
      <c r="E976" s="418">
        <v>3</v>
      </c>
      <c r="F976" s="418" t="s">
        <v>663</v>
      </c>
      <c r="G976" s="418" t="s">
        <v>964</v>
      </c>
      <c r="H976" s="425">
        <f>'Справка 7 България'!E11</f>
        <v>0</v>
      </c>
      <c r="I976" s="418"/>
      <c r="J976" s="418"/>
      <c r="K976" s="418"/>
      <c r="L976" s="418"/>
      <c r="M976" s="418"/>
      <c r="N976" s="418"/>
      <c r="O976" s="418"/>
      <c r="P976" s="418"/>
      <c r="Q976" s="418"/>
      <c r="R976" s="418"/>
      <c r="S976" s="418"/>
      <c r="T976" s="418"/>
      <c r="U976" s="418"/>
      <c r="V976" s="418"/>
      <c r="W976" s="418"/>
      <c r="X976" s="418"/>
      <c r="Y976" s="418"/>
      <c r="Z976" s="418"/>
    </row>
    <row r="977" spans="1:26">
      <c r="A977" s="423" t="str">
        <f t="shared" si="57"/>
        <v>Ейч Ар Кепитъл АД</v>
      </c>
      <c r="B977" s="423" t="str">
        <f t="shared" si="58"/>
        <v>204654533</v>
      </c>
      <c r="C977" s="424" t="str">
        <f t="shared" si="59"/>
        <v>31.12.2025</v>
      </c>
      <c r="D977" s="418" t="s">
        <v>667</v>
      </c>
      <c r="E977" s="418">
        <v>3</v>
      </c>
      <c r="F977" s="418" t="s">
        <v>666</v>
      </c>
      <c r="G977" s="418" t="s">
        <v>964</v>
      </c>
      <c r="H977" s="425">
        <f>'Справка 7 България'!E13</f>
        <v>0</v>
      </c>
      <c r="I977" s="418"/>
      <c r="J977" s="418"/>
      <c r="K977" s="418"/>
      <c r="L977" s="418"/>
      <c r="M977" s="418"/>
      <c r="N977" s="418"/>
      <c r="O977" s="418"/>
      <c r="P977" s="418"/>
      <c r="Q977" s="418"/>
      <c r="R977" s="418"/>
      <c r="S977" s="418"/>
      <c r="T977" s="418"/>
      <c r="U977" s="418"/>
      <c r="V977" s="418"/>
      <c r="W977" s="418"/>
      <c r="X977" s="418"/>
      <c r="Y977" s="418"/>
      <c r="Z977" s="418"/>
    </row>
    <row r="978" spans="1:26">
      <c r="A978" s="423" t="str">
        <f t="shared" si="57"/>
        <v>Ейч Ар Кепитъл АД</v>
      </c>
      <c r="B978" s="423" t="str">
        <f t="shared" si="58"/>
        <v>204654533</v>
      </c>
      <c r="C978" s="424" t="str">
        <f t="shared" si="59"/>
        <v>31.12.2025</v>
      </c>
      <c r="D978" s="418" t="s">
        <v>669</v>
      </c>
      <c r="E978" s="418">
        <v>3</v>
      </c>
      <c r="F978" s="418" t="s">
        <v>668</v>
      </c>
      <c r="G978" s="418" t="s">
        <v>964</v>
      </c>
      <c r="H978" s="425">
        <f>'Справка 7 България'!E14</f>
        <v>0</v>
      </c>
      <c r="I978" s="418"/>
      <c r="J978" s="418"/>
      <c r="K978" s="418"/>
      <c r="L978" s="418"/>
      <c r="M978" s="418"/>
      <c r="N978" s="418"/>
      <c r="O978" s="418"/>
      <c r="P978" s="418"/>
      <c r="Q978" s="418"/>
      <c r="R978" s="418"/>
      <c r="S978" s="418"/>
      <c r="T978" s="418"/>
      <c r="U978" s="418"/>
      <c r="V978" s="418"/>
      <c r="W978" s="418"/>
      <c r="X978" s="418"/>
      <c r="Y978" s="418"/>
      <c r="Z978" s="418"/>
    </row>
    <row r="979" spans="1:26">
      <c r="A979" s="423" t="str">
        <f t="shared" si="57"/>
        <v>Ейч Ар Кепитъл АД</v>
      </c>
      <c r="B979" s="423" t="str">
        <f t="shared" si="58"/>
        <v>204654533</v>
      </c>
      <c r="C979" s="424" t="str">
        <f t="shared" si="59"/>
        <v>31.12.2025</v>
      </c>
      <c r="D979" s="418" t="s">
        <v>671</v>
      </c>
      <c r="E979" s="418">
        <v>3</v>
      </c>
      <c r="F979" s="418" t="s">
        <v>670</v>
      </c>
      <c r="G979" s="418" t="s">
        <v>964</v>
      </c>
      <c r="H979" s="425">
        <f>'Справка 7 България'!E15</f>
        <v>0</v>
      </c>
      <c r="I979" s="418"/>
      <c r="J979" s="418"/>
      <c r="K979" s="418"/>
      <c r="L979" s="418"/>
      <c r="M979" s="418"/>
      <c r="N979" s="418"/>
      <c r="O979" s="418"/>
      <c r="P979" s="418"/>
      <c r="Q979" s="418"/>
      <c r="R979" s="418"/>
      <c r="S979" s="418"/>
      <c r="T979" s="418"/>
      <c r="U979" s="418"/>
      <c r="V979" s="418"/>
      <c r="W979" s="418"/>
      <c r="X979" s="418"/>
      <c r="Y979" s="418"/>
      <c r="Z979" s="418"/>
    </row>
    <row r="980" spans="1:26">
      <c r="A980" s="423" t="str">
        <f t="shared" si="57"/>
        <v>Ейч Ар Кепитъл АД</v>
      </c>
      <c r="B980" s="423" t="str">
        <f t="shared" si="58"/>
        <v>204654533</v>
      </c>
      <c r="C980" s="424" t="str">
        <f t="shared" si="59"/>
        <v>31.12.2025</v>
      </c>
      <c r="D980" s="418" t="s">
        <v>673</v>
      </c>
      <c r="E980" s="418">
        <v>3</v>
      </c>
      <c r="F980" s="418" t="s">
        <v>672</v>
      </c>
      <c r="G980" s="418" t="s">
        <v>964</v>
      </c>
      <c r="H980" s="425">
        <f>'Справка 7 България'!E16</f>
        <v>0</v>
      </c>
      <c r="I980" s="418"/>
      <c r="J980" s="418"/>
      <c r="K980" s="418"/>
      <c r="L980" s="418"/>
      <c r="M980" s="418"/>
      <c r="N980" s="418"/>
      <c r="O980" s="418"/>
      <c r="P980" s="418"/>
      <c r="Q980" s="418"/>
      <c r="R980" s="418"/>
      <c r="S980" s="418"/>
      <c r="T980" s="418"/>
      <c r="U980" s="418"/>
      <c r="V980" s="418"/>
      <c r="W980" s="418"/>
      <c r="X980" s="418"/>
      <c r="Y980" s="418"/>
      <c r="Z980" s="418"/>
    </row>
    <row r="981" spans="1:26">
      <c r="A981" s="423" t="str">
        <f t="shared" si="57"/>
        <v>Ейч Ар Кепитъл АД</v>
      </c>
      <c r="B981" s="423" t="str">
        <f t="shared" si="58"/>
        <v>204654533</v>
      </c>
      <c r="C981" s="424" t="str">
        <f t="shared" si="59"/>
        <v>31.12.2025</v>
      </c>
      <c r="D981" s="418" t="s">
        <v>675</v>
      </c>
      <c r="E981" s="418">
        <v>3</v>
      </c>
      <c r="F981" s="418" t="s">
        <v>674</v>
      </c>
      <c r="G981" s="418" t="s">
        <v>964</v>
      </c>
      <c r="H981" s="425">
        <f>'Справка 7 България'!E17</f>
        <v>0</v>
      </c>
      <c r="I981" s="418"/>
      <c r="J981" s="418"/>
      <c r="K981" s="418"/>
      <c r="L981" s="418"/>
      <c r="M981" s="418"/>
      <c r="N981" s="418"/>
      <c r="O981" s="418"/>
      <c r="P981" s="418"/>
      <c r="Q981" s="418"/>
      <c r="R981" s="418"/>
      <c r="S981" s="418"/>
      <c r="T981" s="418"/>
      <c r="U981" s="418"/>
      <c r="V981" s="418"/>
      <c r="W981" s="418"/>
      <c r="X981" s="418"/>
      <c r="Y981" s="418"/>
      <c r="Z981" s="418"/>
    </row>
    <row r="982" spans="1:26">
      <c r="A982" s="423" t="str">
        <f t="shared" si="57"/>
        <v>Ейч Ар Кепитъл АД</v>
      </c>
      <c r="B982" s="423" t="str">
        <f t="shared" si="58"/>
        <v>204654533</v>
      </c>
      <c r="C982" s="424" t="str">
        <f t="shared" si="59"/>
        <v>31.12.2025</v>
      </c>
      <c r="D982" s="418" t="s">
        <v>677</v>
      </c>
      <c r="E982" s="418">
        <v>3</v>
      </c>
      <c r="F982" s="418" t="s">
        <v>676</v>
      </c>
      <c r="G982" s="418" t="s">
        <v>964</v>
      </c>
      <c r="H982" s="425">
        <f>'Справка 7 България'!E18</f>
        <v>0</v>
      </c>
      <c r="I982" s="418"/>
      <c r="J982" s="418"/>
      <c r="K982" s="418"/>
      <c r="L982" s="418"/>
      <c r="M982" s="418"/>
      <c r="N982" s="418"/>
      <c r="O982" s="418"/>
      <c r="P982" s="418"/>
      <c r="Q982" s="418"/>
      <c r="R982" s="418"/>
      <c r="S982" s="418"/>
      <c r="T982" s="418"/>
      <c r="U982" s="418"/>
      <c r="V982" s="418"/>
      <c r="W982" s="418"/>
      <c r="X982" s="418"/>
      <c r="Y982" s="418"/>
      <c r="Z982" s="418"/>
    </row>
    <row r="983" spans="1:26">
      <c r="A983" s="423" t="str">
        <f t="shared" si="57"/>
        <v>Ейч Ар Кепитъл АД</v>
      </c>
      <c r="B983" s="423" t="str">
        <f t="shared" si="58"/>
        <v>204654533</v>
      </c>
      <c r="C983" s="424" t="str">
        <f t="shared" si="59"/>
        <v>31.12.2025</v>
      </c>
      <c r="D983" s="418" t="s">
        <v>679</v>
      </c>
      <c r="E983" s="418">
        <v>3</v>
      </c>
      <c r="F983" s="418" t="s">
        <v>678</v>
      </c>
      <c r="G983" s="418" t="s">
        <v>964</v>
      </c>
      <c r="H983" s="425">
        <f>'Справка 7 България'!E19</f>
        <v>0</v>
      </c>
      <c r="I983" s="418"/>
      <c r="J983" s="418"/>
      <c r="K983" s="418"/>
      <c r="L983" s="418"/>
      <c r="M983" s="418"/>
      <c r="N983" s="418"/>
      <c r="O983" s="418"/>
      <c r="P983" s="418"/>
      <c r="Q983" s="418"/>
      <c r="R983" s="418"/>
      <c r="S983" s="418"/>
      <c r="T983" s="418"/>
      <c r="U983" s="418"/>
      <c r="V983" s="418"/>
      <c r="W983" s="418"/>
      <c r="X983" s="418"/>
      <c r="Y983" s="418"/>
      <c r="Z983" s="418"/>
    </row>
    <row r="984" spans="1:26">
      <c r="A984" s="423" t="str">
        <f t="shared" si="57"/>
        <v>Ейч Ар Кепитъл АД</v>
      </c>
      <c r="B984" s="423" t="str">
        <f t="shared" si="58"/>
        <v>204654533</v>
      </c>
      <c r="C984" s="424" t="str">
        <f t="shared" si="59"/>
        <v>31.12.2025</v>
      </c>
      <c r="D984" s="418" t="s">
        <v>680</v>
      </c>
      <c r="E984" s="418">
        <v>3</v>
      </c>
      <c r="F984" s="418" t="s">
        <v>672</v>
      </c>
      <c r="G984" s="418" t="s">
        <v>964</v>
      </c>
      <c r="H984" s="425">
        <f>'Справка 7 България'!E20</f>
        <v>0</v>
      </c>
      <c r="I984" s="418"/>
      <c r="J984" s="418"/>
      <c r="K984" s="418"/>
      <c r="L984" s="418"/>
      <c r="M984" s="418"/>
      <c r="N984" s="418"/>
      <c r="O984" s="418"/>
      <c r="P984" s="418"/>
      <c r="Q984" s="418"/>
      <c r="R984" s="418"/>
      <c r="S984" s="418"/>
      <c r="T984" s="418"/>
      <c r="U984" s="418"/>
      <c r="V984" s="418"/>
      <c r="W984" s="418"/>
      <c r="X984" s="418"/>
      <c r="Y984" s="418"/>
      <c r="Z984" s="418"/>
    </row>
    <row r="985" spans="1:26">
      <c r="A985" s="423" t="str">
        <f t="shared" si="57"/>
        <v>Ейч Ар Кепитъл АД</v>
      </c>
      <c r="B985" s="423" t="str">
        <f t="shared" si="58"/>
        <v>204654533</v>
      </c>
      <c r="C985" s="424" t="str">
        <f t="shared" si="59"/>
        <v>31.12.2025</v>
      </c>
      <c r="D985" s="418" t="s">
        <v>682</v>
      </c>
      <c r="E985" s="418">
        <v>3</v>
      </c>
      <c r="F985" s="418" t="s">
        <v>665</v>
      </c>
      <c r="G985" s="418" t="s">
        <v>964</v>
      </c>
      <c r="H985" s="425">
        <f>'Справка 7 България'!E21</f>
        <v>0</v>
      </c>
      <c r="I985" s="418"/>
      <c r="J985" s="418"/>
      <c r="K985" s="418"/>
      <c r="L985" s="418"/>
      <c r="M985" s="418"/>
      <c r="N985" s="418"/>
      <c r="O985" s="418"/>
      <c r="P985" s="418"/>
      <c r="Q985" s="418"/>
      <c r="R985" s="418"/>
      <c r="S985" s="418"/>
      <c r="T985" s="418"/>
      <c r="U985" s="418"/>
      <c r="V985" s="418"/>
      <c r="W985" s="418"/>
      <c r="X985" s="418"/>
      <c r="Y985" s="418"/>
      <c r="Z985" s="418"/>
    </row>
    <row r="986" spans="1:26">
      <c r="A986" s="423" t="str">
        <f t="shared" si="57"/>
        <v>Ейч Ар Кепитъл АД</v>
      </c>
      <c r="B986" s="423" t="str">
        <f t="shared" si="58"/>
        <v>204654533</v>
      </c>
      <c r="C986" s="424" t="str">
        <f t="shared" si="59"/>
        <v>31.12.2025</v>
      </c>
      <c r="D986" s="418" t="s">
        <v>685</v>
      </c>
      <c r="E986" s="418">
        <v>3</v>
      </c>
      <c r="F986" s="418" t="s">
        <v>965</v>
      </c>
      <c r="G986" s="418" t="s">
        <v>964</v>
      </c>
      <c r="H986" s="425">
        <f>'Справка 7 България'!E23</f>
        <v>0</v>
      </c>
      <c r="I986" s="418"/>
      <c r="J986" s="418"/>
      <c r="K986" s="418"/>
      <c r="L986" s="418"/>
      <c r="M986" s="418"/>
      <c r="N986" s="418"/>
      <c r="O986" s="418"/>
      <c r="P986" s="418"/>
      <c r="Q986" s="418"/>
      <c r="R986" s="418"/>
      <c r="S986" s="418"/>
      <c r="T986" s="418"/>
      <c r="U986" s="418"/>
      <c r="V986" s="418"/>
      <c r="W986" s="418"/>
      <c r="X986" s="418"/>
      <c r="Y986" s="418"/>
      <c r="Z986" s="418"/>
    </row>
    <row r="987" spans="1:26">
      <c r="A987" s="423" t="str">
        <f t="shared" si="57"/>
        <v>Ейч Ар Кепитъл АД</v>
      </c>
      <c r="B987" s="423" t="str">
        <f t="shared" si="58"/>
        <v>204654533</v>
      </c>
      <c r="C987" s="424" t="str">
        <f t="shared" si="59"/>
        <v>31.12.2025</v>
      </c>
      <c r="D987" s="418" t="s">
        <v>688</v>
      </c>
      <c r="E987" s="418">
        <v>3</v>
      </c>
      <c r="F987" s="418" t="s">
        <v>687</v>
      </c>
      <c r="G987" s="418" t="s">
        <v>964</v>
      </c>
      <c r="H987" s="425">
        <f>'Справка 7 България'!E26</f>
        <v>0</v>
      </c>
      <c r="I987" s="418"/>
      <c r="J987" s="418"/>
      <c r="K987" s="418"/>
      <c r="L987" s="418"/>
      <c r="M987" s="418"/>
      <c r="N987" s="418"/>
      <c r="O987" s="418"/>
      <c r="P987" s="418"/>
      <c r="Q987" s="418"/>
      <c r="R987" s="418"/>
      <c r="S987" s="418"/>
      <c r="T987" s="418"/>
      <c r="U987" s="418"/>
      <c r="V987" s="418"/>
      <c r="W987" s="418"/>
      <c r="X987" s="418"/>
      <c r="Y987" s="418"/>
      <c r="Z987" s="418"/>
    </row>
    <row r="988" spans="1:26">
      <c r="A988" s="423" t="str">
        <f t="shared" si="57"/>
        <v>Ейч Ар Кепитъл АД</v>
      </c>
      <c r="B988" s="423" t="str">
        <f t="shared" si="58"/>
        <v>204654533</v>
      </c>
      <c r="C988" s="424" t="str">
        <f t="shared" si="59"/>
        <v>31.12.2025</v>
      </c>
      <c r="D988" s="418" t="s">
        <v>690</v>
      </c>
      <c r="E988" s="418">
        <v>3</v>
      </c>
      <c r="F988" s="418" t="s">
        <v>689</v>
      </c>
      <c r="G988" s="418" t="s">
        <v>964</v>
      </c>
      <c r="H988" s="425">
        <f>'Справка 7 България'!E27</f>
        <v>0</v>
      </c>
      <c r="I988" s="418"/>
      <c r="J988" s="418"/>
      <c r="K988" s="418"/>
      <c r="L988" s="418"/>
      <c r="M988" s="418"/>
      <c r="N988" s="418"/>
      <c r="O988" s="418"/>
      <c r="P988" s="418"/>
      <c r="Q988" s="418"/>
      <c r="R988" s="418"/>
      <c r="S988" s="418"/>
      <c r="T988" s="418"/>
      <c r="U988" s="418"/>
      <c r="V988" s="418"/>
      <c r="W988" s="418"/>
      <c r="X988" s="418"/>
      <c r="Y988" s="418"/>
      <c r="Z988" s="418"/>
    </row>
    <row r="989" spans="1:26">
      <c r="A989" s="423" t="str">
        <f t="shared" si="57"/>
        <v>Ейч Ар Кепитъл АД</v>
      </c>
      <c r="B989" s="423" t="str">
        <f t="shared" si="58"/>
        <v>204654533</v>
      </c>
      <c r="C989" s="424" t="str">
        <f t="shared" si="59"/>
        <v>31.12.2025</v>
      </c>
      <c r="D989" s="418" t="s">
        <v>692</v>
      </c>
      <c r="E989" s="418">
        <v>3</v>
      </c>
      <c r="F989" s="418" t="s">
        <v>691</v>
      </c>
      <c r="G989" s="418" t="s">
        <v>964</v>
      </c>
      <c r="H989" s="425">
        <f>'Справка 7 България'!E28</f>
        <v>0</v>
      </c>
      <c r="I989" s="418"/>
      <c r="J989" s="418"/>
      <c r="K989" s="418"/>
      <c r="L989" s="418"/>
      <c r="M989" s="418"/>
      <c r="N989" s="418"/>
      <c r="O989" s="418"/>
      <c r="P989" s="418"/>
      <c r="Q989" s="418"/>
      <c r="R989" s="418"/>
      <c r="S989" s="418"/>
      <c r="T989" s="418"/>
      <c r="U989" s="418"/>
      <c r="V989" s="418"/>
      <c r="W989" s="418"/>
      <c r="X989" s="418"/>
      <c r="Y989" s="418"/>
      <c r="Z989" s="418"/>
    </row>
    <row r="990" spans="1:26">
      <c r="A990" s="423" t="str">
        <f t="shared" si="57"/>
        <v>Ейч Ар Кепитъл АД</v>
      </c>
      <c r="B990" s="423" t="str">
        <f t="shared" si="58"/>
        <v>204654533</v>
      </c>
      <c r="C990" s="424" t="str">
        <f t="shared" si="59"/>
        <v>31.12.2025</v>
      </c>
      <c r="D990" s="418" t="s">
        <v>694</v>
      </c>
      <c r="E990" s="418">
        <v>3</v>
      </c>
      <c r="F990" s="418" t="s">
        <v>693</v>
      </c>
      <c r="G990" s="418" t="s">
        <v>964</v>
      </c>
      <c r="H990" s="425">
        <f>'Справка 7 България'!E29</f>
        <v>0</v>
      </c>
      <c r="I990" s="418"/>
      <c r="J990" s="418"/>
      <c r="K990" s="418"/>
      <c r="L990" s="418"/>
      <c r="M990" s="418"/>
      <c r="N990" s="418"/>
      <c r="O990" s="418"/>
      <c r="P990" s="418"/>
      <c r="Q990" s="418"/>
      <c r="R990" s="418"/>
      <c r="S990" s="418"/>
      <c r="T990" s="418"/>
      <c r="U990" s="418"/>
      <c r="V990" s="418"/>
      <c r="W990" s="418"/>
      <c r="X990" s="418"/>
      <c r="Y990" s="418"/>
      <c r="Z990" s="418"/>
    </row>
    <row r="991" spans="1:26">
      <c r="A991" s="423" t="str">
        <f t="shared" si="57"/>
        <v>Ейч Ар Кепитъл АД</v>
      </c>
      <c r="B991" s="423" t="str">
        <f t="shared" si="58"/>
        <v>204654533</v>
      </c>
      <c r="C991" s="424" t="str">
        <f t="shared" si="59"/>
        <v>31.12.2025</v>
      </c>
      <c r="D991" s="418" t="s">
        <v>696</v>
      </c>
      <c r="E991" s="418">
        <v>3</v>
      </c>
      <c r="F991" s="418" t="s">
        <v>695</v>
      </c>
      <c r="G991" s="418" t="s">
        <v>964</v>
      </c>
      <c r="H991" s="425">
        <f>'Справка 7 България'!E30</f>
        <v>0</v>
      </c>
      <c r="I991" s="418"/>
      <c r="J991" s="418"/>
      <c r="K991" s="418"/>
      <c r="L991" s="418"/>
      <c r="M991" s="418"/>
      <c r="N991" s="418"/>
      <c r="O991" s="418"/>
      <c r="P991" s="418"/>
      <c r="Q991" s="418"/>
      <c r="R991" s="418"/>
      <c r="S991" s="418"/>
      <c r="T991" s="418"/>
      <c r="U991" s="418"/>
      <c r="V991" s="418"/>
      <c r="W991" s="418"/>
      <c r="X991" s="418"/>
      <c r="Y991" s="418"/>
      <c r="Z991" s="418"/>
    </row>
    <row r="992" spans="1:26">
      <c r="A992" s="423" t="str">
        <f t="shared" si="57"/>
        <v>Ейч Ар Кепитъл АД</v>
      </c>
      <c r="B992" s="423" t="str">
        <f t="shared" si="58"/>
        <v>204654533</v>
      </c>
      <c r="C992" s="424" t="str">
        <f t="shared" si="59"/>
        <v>31.12.2025</v>
      </c>
      <c r="D992" s="418" t="s">
        <v>698</v>
      </c>
      <c r="E992" s="418">
        <v>3</v>
      </c>
      <c r="F992" s="418" t="s">
        <v>697</v>
      </c>
      <c r="G992" s="418" t="s">
        <v>964</v>
      </c>
      <c r="H992" s="425">
        <f>'Справка 7 България'!E31</f>
        <v>0</v>
      </c>
      <c r="I992" s="418"/>
      <c r="J992" s="418"/>
      <c r="K992" s="418"/>
      <c r="L992" s="418"/>
      <c r="M992" s="418"/>
      <c r="N992" s="418"/>
      <c r="O992" s="418"/>
      <c r="P992" s="418"/>
      <c r="Q992" s="418"/>
      <c r="R992" s="418"/>
      <c r="S992" s="418"/>
      <c r="T992" s="418"/>
      <c r="U992" s="418"/>
      <c r="V992" s="418"/>
      <c r="W992" s="418"/>
      <c r="X992" s="418"/>
      <c r="Y992" s="418"/>
      <c r="Z992" s="418"/>
    </row>
    <row r="993" spans="1:26">
      <c r="A993" s="423" t="str">
        <f t="shared" si="57"/>
        <v>Ейч Ар Кепитъл АД</v>
      </c>
      <c r="B993" s="423" t="str">
        <f t="shared" si="58"/>
        <v>204654533</v>
      </c>
      <c r="C993" s="424" t="str">
        <f t="shared" si="59"/>
        <v>31.12.2025</v>
      </c>
      <c r="D993" s="418" t="s">
        <v>700</v>
      </c>
      <c r="E993" s="418">
        <v>3</v>
      </c>
      <c r="F993" s="418" t="s">
        <v>699</v>
      </c>
      <c r="G993" s="418" t="s">
        <v>964</v>
      </c>
      <c r="H993" s="425">
        <f>'Справка 7 България'!E32</f>
        <v>0</v>
      </c>
      <c r="I993" s="418"/>
      <c r="J993" s="418"/>
      <c r="K993" s="418"/>
      <c r="L993" s="418"/>
      <c r="M993" s="418"/>
      <c r="N993" s="418"/>
      <c r="O993" s="418"/>
      <c r="P993" s="418"/>
      <c r="Q993" s="418"/>
      <c r="R993" s="418"/>
      <c r="S993" s="418"/>
      <c r="T993" s="418"/>
      <c r="U993" s="418"/>
      <c r="V993" s="418"/>
      <c r="W993" s="418"/>
      <c r="X993" s="418"/>
      <c r="Y993" s="418"/>
      <c r="Z993" s="418"/>
    </row>
    <row r="994" spans="1:26">
      <c r="A994" s="423" t="str">
        <f t="shared" si="57"/>
        <v>Ейч Ар Кепитъл АД</v>
      </c>
      <c r="B994" s="423" t="str">
        <f t="shared" si="58"/>
        <v>204654533</v>
      </c>
      <c r="C994" s="424" t="str">
        <f t="shared" si="59"/>
        <v>31.12.2025</v>
      </c>
      <c r="D994" s="418" t="s">
        <v>702</v>
      </c>
      <c r="E994" s="418">
        <v>3</v>
      </c>
      <c r="F994" s="418" t="s">
        <v>701</v>
      </c>
      <c r="G994" s="418" t="s">
        <v>964</v>
      </c>
      <c r="H994" s="425">
        <f>'Справка 7 България'!E33</f>
        <v>0</v>
      </c>
      <c r="I994" s="418"/>
      <c r="J994" s="418"/>
      <c r="K994" s="418"/>
      <c r="L994" s="418"/>
      <c r="M994" s="418"/>
      <c r="N994" s="418"/>
      <c r="O994" s="418"/>
      <c r="P994" s="418"/>
      <c r="Q994" s="418"/>
      <c r="R994" s="418"/>
      <c r="S994" s="418"/>
      <c r="T994" s="418"/>
      <c r="U994" s="418"/>
      <c r="V994" s="418"/>
      <c r="W994" s="418"/>
      <c r="X994" s="418"/>
      <c r="Y994" s="418"/>
      <c r="Z994" s="418"/>
    </row>
    <row r="995" spans="1:26">
      <c r="A995" s="423" t="str">
        <f t="shared" si="57"/>
        <v>Ейч Ар Кепитъл АД</v>
      </c>
      <c r="B995" s="423" t="str">
        <f t="shared" si="58"/>
        <v>204654533</v>
      </c>
      <c r="C995" s="424" t="str">
        <f t="shared" si="59"/>
        <v>31.12.2025</v>
      </c>
      <c r="D995" s="418" t="s">
        <v>704</v>
      </c>
      <c r="E995" s="418">
        <v>3</v>
      </c>
      <c r="F995" s="418" t="s">
        <v>703</v>
      </c>
      <c r="G995" s="418" t="s">
        <v>964</v>
      </c>
      <c r="H995" s="425">
        <f>'Справка 7 България'!E34</f>
        <v>0</v>
      </c>
      <c r="I995" s="418"/>
      <c r="J995" s="418"/>
      <c r="K995" s="418"/>
      <c r="L995" s="418"/>
      <c r="M995" s="418"/>
      <c r="N995" s="418"/>
      <c r="O995" s="418"/>
      <c r="P995" s="418"/>
      <c r="Q995" s="418"/>
      <c r="R995" s="418"/>
      <c r="S995" s="418"/>
      <c r="T995" s="418"/>
      <c r="U995" s="418"/>
      <c r="V995" s="418"/>
      <c r="W995" s="418"/>
      <c r="X995" s="418"/>
      <c r="Y995" s="418"/>
      <c r="Z995" s="418"/>
    </row>
    <row r="996" spans="1:26">
      <c r="A996" s="423" t="str">
        <f t="shared" si="57"/>
        <v>Ейч Ар Кепитъл АД</v>
      </c>
      <c r="B996" s="423" t="str">
        <f t="shared" si="58"/>
        <v>204654533</v>
      </c>
      <c r="C996" s="424" t="str">
        <f t="shared" si="59"/>
        <v>31.12.2025</v>
      </c>
      <c r="D996" s="418" t="s">
        <v>706</v>
      </c>
      <c r="E996" s="418">
        <v>3</v>
      </c>
      <c r="F996" s="418" t="s">
        <v>705</v>
      </c>
      <c r="G996" s="418" t="s">
        <v>964</v>
      </c>
      <c r="H996" s="425">
        <f>'Справка 7 България'!E35</f>
        <v>0</v>
      </c>
      <c r="I996" s="418"/>
      <c r="J996" s="418"/>
      <c r="K996" s="418"/>
      <c r="L996" s="418"/>
      <c r="M996" s="418"/>
      <c r="N996" s="418"/>
      <c r="O996" s="418"/>
      <c r="P996" s="418"/>
      <c r="Q996" s="418"/>
      <c r="R996" s="418"/>
      <c r="S996" s="418"/>
      <c r="T996" s="418"/>
      <c r="U996" s="418"/>
      <c r="V996" s="418"/>
      <c r="W996" s="418"/>
      <c r="X996" s="418"/>
      <c r="Y996" s="418"/>
      <c r="Z996" s="418"/>
    </row>
    <row r="997" spans="1:26">
      <c r="A997" s="423" t="str">
        <f t="shared" si="57"/>
        <v>Ейч Ар Кепитъл АД</v>
      </c>
      <c r="B997" s="423" t="str">
        <f t="shared" si="58"/>
        <v>204654533</v>
      </c>
      <c r="C997" s="424" t="str">
        <f t="shared" si="59"/>
        <v>31.12.2025</v>
      </c>
      <c r="D997" s="418" t="s">
        <v>708</v>
      </c>
      <c r="E997" s="418">
        <v>3</v>
      </c>
      <c r="F997" s="418" t="s">
        <v>966</v>
      </c>
      <c r="G997" s="418" t="s">
        <v>964</v>
      </c>
      <c r="H997" s="425">
        <f>'Справка 7 България'!E36</f>
        <v>0</v>
      </c>
      <c r="I997" s="418"/>
      <c r="J997" s="418"/>
      <c r="K997" s="418"/>
      <c r="L997" s="418"/>
      <c r="M997" s="418"/>
      <c r="N997" s="418"/>
      <c r="O997" s="418"/>
      <c r="P997" s="418"/>
      <c r="Q997" s="418"/>
      <c r="R997" s="418"/>
      <c r="S997" s="418"/>
      <c r="T997" s="418"/>
      <c r="U997" s="418"/>
      <c r="V997" s="418"/>
      <c r="W997" s="418"/>
      <c r="X997" s="418"/>
      <c r="Y997" s="418"/>
      <c r="Z997" s="418"/>
    </row>
    <row r="998" spans="1:26">
      <c r="A998" s="423" t="str">
        <f t="shared" si="57"/>
        <v>Ейч Ар Кепитъл АД</v>
      </c>
      <c r="B998" s="423" t="str">
        <f t="shared" si="58"/>
        <v>204654533</v>
      </c>
      <c r="C998" s="424" t="str">
        <f t="shared" si="59"/>
        <v>31.12.2025</v>
      </c>
      <c r="D998" s="418" t="s">
        <v>710</v>
      </c>
      <c r="E998" s="418">
        <v>3</v>
      </c>
      <c r="F998" s="418" t="s">
        <v>967</v>
      </c>
      <c r="G998" s="418" t="s">
        <v>964</v>
      </c>
      <c r="H998" s="425">
        <f>'Справка 7 България'!E37</f>
        <v>0</v>
      </c>
      <c r="I998" s="418"/>
      <c r="J998" s="418"/>
      <c r="K998" s="418"/>
      <c r="L998" s="418"/>
      <c r="M998" s="418"/>
      <c r="N998" s="418"/>
      <c r="O998" s="418"/>
      <c r="P998" s="418"/>
      <c r="Q998" s="418"/>
      <c r="R998" s="418"/>
      <c r="S998" s="418"/>
      <c r="T998" s="418"/>
      <c r="U998" s="418"/>
      <c r="V998" s="418"/>
      <c r="W998" s="418"/>
      <c r="X998" s="418"/>
      <c r="Y998" s="418"/>
      <c r="Z998" s="418"/>
    </row>
    <row r="999" spans="1:26">
      <c r="A999" s="423" t="str">
        <f t="shared" si="57"/>
        <v>Ейч Ар Кепитъл АД</v>
      </c>
      <c r="B999" s="423" t="str">
        <f t="shared" si="58"/>
        <v>204654533</v>
      </c>
      <c r="C999" s="424" t="str">
        <f t="shared" si="59"/>
        <v>31.12.2025</v>
      </c>
      <c r="D999" s="418" t="s">
        <v>712</v>
      </c>
      <c r="E999" s="418">
        <v>3</v>
      </c>
      <c r="F999" s="418" t="s">
        <v>968</v>
      </c>
      <c r="G999" s="418" t="s">
        <v>964</v>
      </c>
      <c r="H999" s="425">
        <f>'Справка 7 България'!E38</f>
        <v>0</v>
      </c>
      <c r="I999" s="418"/>
      <c r="J999" s="418"/>
      <c r="K999" s="418"/>
      <c r="L999" s="418"/>
      <c r="M999" s="418"/>
      <c r="N999" s="418"/>
      <c r="O999" s="418"/>
      <c r="P999" s="418"/>
      <c r="Q999" s="418"/>
      <c r="R999" s="418"/>
      <c r="S999" s="418"/>
      <c r="T999" s="418"/>
      <c r="U999" s="418"/>
      <c r="V999" s="418"/>
      <c r="W999" s="418"/>
      <c r="X999" s="418"/>
      <c r="Y999" s="418"/>
      <c r="Z999" s="418"/>
    </row>
    <row r="1000" spans="1:26">
      <c r="A1000" s="423" t="str">
        <f t="shared" si="57"/>
        <v>Ейч Ар Кепитъл АД</v>
      </c>
      <c r="B1000" s="423" t="str">
        <f t="shared" si="58"/>
        <v>204654533</v>
      </c>
      <c r="C1000" s="424" t="str">
        <f t="shared" si="59"/>
        <v>31.12.2025</v>
      </c>
      <c r="D1000" s="418" t="s">
        <v>714</v>
      </c>
      <c r="E1000" s="418">
        <v>3</v>
      </c>
      <c r="F1000" s="418" t="s">
        <v>969</v>
      </c>
      <c r="G1000" s="418" t="s">
        <v>964</v>
      </c>
      <c r="H1000" s="425">
        <f>'Справка 7 България'!E39</f>
        <v>0</v>
      </c>
      <c r="I1000" s="418"/>
      <c r="J1000" s="418"/>
      <c r="K1000" s="418"/>
      <c r="L1000" s="418"/>
      <c r="M1000" s="418"/>
      <c r="N1000" s="418"/>
      <c r="O1000" s="418"/>
      <c r="P1000" s="418"/>
      <c r="Q1000" s="418"/>
      <c r="R1000" s="418"/>
      <c r="S1000" s="418"/>
      <c r="T1000" s="418"/>
      <c r="U1000" s="418"/>
      <c r="V1000" s="418"/>
      <c r="W1000" s="418"/>
      <c r="X1000" s="418"/>
      <c r="Y1000" s="418"/>
      <c r="Z1000" s="418"/>
    </row>
    <row r="1001" spans="1:26">
      <c r="A1001" s="423" t="str">
        <f t="shared" si="57"/>
        <v>Ейч Ар Кепитъл АД</v>
      </c>
      <c r="B1001" s="423" t="str">
        <f t="shared" si="58"/>
        <v>204654533</v>
      </c>
      <c r="C1001" s="424" t="str">
        <f t="shared" si="59"/>
        <v>31.12.2025</v>
      </c>
      <c r="D1001" s="418" t="s">
        <v>716</v>
      </c>
      <c r="E1001" s="418">
        <v>3</v>
      </c>
      <c r="F1001" s="418" t="s">
        <v>715</v>
      </c>
      <c r="G1001" s="418" t="s">
        <v>964</v>
      </c>
      <c r="H1001" s="425">
        <f>'Справка 7 България'!E40</f>
        <v>0</v>
      </c>
      <c r="I1001" s="418"/>
      <c r="J1001" s="418"/>
      <c r="K1001" s="418"/>
      <c r="L1001" s="418"/>
      <c r="M1001" s="418"/>
      <c r="N1001" s="418"/>
      <c r="O1001" s="418"/>
      <c r="P1001" s="418"/>
      <c r="Q1001" s="418"/>
      <c r="R1001" s="418"/>
      <c r="S1001" s="418"/>
      <c r="T1001" s="418"/>
      <c r="U1001" s="418"/>
      <c r="V1001" s="418"/>
      <c r="W1001" s="418"/>
      <c r="X1001" s="418"/>
      <c r="Y1001" s="418"/>
      <c r="Z1001" s="418"/>
    </row>
    <row r="1002" spans="1:26">
      <c r="A1002" s="423" t="str">
        <f t="shared" si="57"/>
        <v>Ейч Ар Кепитъл АД</v>
      </c>
      <c r="B1002" s="423" t="str">
        <f t="shared" si="58"/>
        <v>204654533</v>
      </c>
      <c r="C1002" s="424" t="str">
        <f t="shared" si="59"/>
        <v>31.12.2025</v>
      </c>
      <c r="D1002" s="418" t="s">
        <v>718</v>
      </c>
      <c r="E1002" s="418">
        <v>3</v>
      </c>
      <c r="F1002" s="418" t="s">
        <v>970</v>
      </c>
      <c r="G1002" s="418" t="s">
        <v>964</v>
      </c>
      <c r="H1002" s="425">
        <f>'Справка 7 България'!E41</f>
        <v>0</v>
      </c>
      <c r="I1002" s="418"/>
      <c r="J1002" s="418"/>
      <c r="K1002" s="418"/>
      <c r="L1002" s="418"/>
      <c r="M1002" s="418"/>
      <c r="N1002" s="418"/>
      <c r="O1002" s="418"/>
      <c r="P1002" s="418"/>
      <c r="Q1002" s="418"/>
      <c r="R1002" s="418"/>
      <c r="S1002" s="418"/>
      <c r="T1002" s="418"/>
      <c r="U1002" s="418"/>
      <c r="V1002" s="418"/>
      <c r="W1002" s="418"/>
      <c r="X1002" s="418"/>
      <c r="Y1002" s="418"/>
      <c r="Z1002" s="418"/>
    </row>
    <row r="1003" spans="1:26">
      <c r="A1003" s="423" t="str">
        <f t="shared" si="57"/>
        <v>Ейч Ар Кепитъл АД</v>
      </c>
      <c r="B1003" s="423" t="str">
        <f t="shared" si="58"/>
        <v>204654533</v>
      </c>
      <c r="C1003" s="424" t="str">
        <f t="shared" si="59"/>
        <v>31.12.2025</v>
      </c>
      <c r="D1003" s="418" t="s">
        <v>720</v>
      </c>
      <c r="E1003" s="418">
        <v>3</v>
      </c>
      <c r="F1003" s="418" t="s">
        <v>971</v>
      </c>
      <c r="G1003" s="418" t="s">
        <v>964</v>
      </c>
      <c r="H1003" s="425">
        <f>'Справка 7 България'!E42</f>
        <v>0</v>
      </c>
      <c r="I1003" s="418"/>
      <c r="J1003" s="418"/>
      <c r="K1003" s="418"/>
      <c r="L1003" s="418"/>
      <c r="M1003" s="418"/>
      <c r="N1003" s="418"/>
      <c r="O1003" s="418"/>
      <c r="P1003" s="418"/>
      <c r="Q1003" s="418"/>
      <c r="R1003" s="418"/>
      <c r="S1003" s="418"/>
      <c r="T1003" s="418"/>
      <c r="U1003" s="418"/>
      <c r="V1003" s="418"/>
      <c r="W1003" s="418"/>
      <c r="X1003" s="418"/>
      <c r="Y1003" s="418"/>
      <c r="Z1003" s="418"/>
    </row>
    <row r="1004" spans="1:26">
      <c r="A1004" s="423" t="str">
        <f t="shared" si="57"/>
        <v>Ейч Ар Кепитъл АД</v>
      </c>
      <c r="B1004" s="423" t="str">
        <f t="shared" si="58"/>
        <v>204654533</v>
      </c>
      <c r="C1004" s="424" t="str">
        <f t="shared" si="59"/>
        <v>31.12.2025</v>
      </c>
      <c r="D1004" s="418" t="s">
        <v>722</v>
      </c>
      <c r="E1004" s="418">
        <v>3</v>
      </c>
      <c r="F1004" s="418" t="s">
        <v>972</v>
      </c>
      <c r="G1004" s="418" t="s">
        <v>964</v>
      </c>
      <c r="H1004" s="425">
        <f>'Справка 7 България'!E43</f>
        <v>0</v>
      </c>
      <c r="I1004" s="418"/>
      <c r="J1004" s="418"/>
      <c r="K1004" s="418"/>
      <c r="L1004" s="418"/>
      <c r="M1004" s="418"/>
      <c r="N1004" s="418"/>
      <c r="O1004" s="418"/>
      <c r="P1004" s="418"/>
      <c r="Q1004" s="418"/>
      <c r="R1004" s="418"/>
      <c r="S1004" s="418"/>
      <c r="T1004" s="418"/>
      <c r="U1004" s="418"/>
      <c r="V1004" s="418"/>
      <c r="W1004" s="418"/>
      <c r="X1004" s="418"/>
      <c r="Y1004" s="418"/>
      <c r="Z1004" s="418"/>
    </row>
    <row r="1005" spans="1:26">
      <c r="A1005" s="423" t="str">
        <f t="shared" si="57"/>
        <v>Ейч Ар Кепитъл АД</v>
      </c>
      <c r="B1005" s="423" t="str">
        <f t="shared" si="58"/>
        <v>204654533</v>
      </c>
      <c r="C1005" s="424" t="str">
        <f t="shared" si="59"/>
        <v>31.12.2025</v>
      </c>
      <c r="D1005" s="418" t="s">
        <v>724</v>
      </c>
      <c r="E1005" s="418">
        <v>3</v>
      </c>
      <c r="F1005" s="418" t="s">
        <v>693</v>
      </c>
      <c r="G1005" s="418" t="s">
        <v>964</v>
      </c>
      <c r="H1005" s="425">
        <f>'Справка 7 България'!E44</f>
        <v>0</v>
      </c>
      <c r="I1005" s="418"/>
      <c r="J1005" s="418"/>
      <c r="K1005" s="418"/>
      <c r="L1005" s="418"/>
      <c r="M1005" s="418"/>
      <c r="N1005" s="418"/>
      <c r="O1005" s="418"/>
      <c r="P1005" s="418"/>
      <c r="Q1005" s="418"/>
      <c r="R1005" s="418"/>
      <c r="S1005" s="418"/>
      <c r="T1005" s="418"/>
      <c r="U1005" s="418"/>
      <c r="V1005" s="418"/>
      <c r="W1005" s="418"/>
      <c r="X1005" s="418"/>
      <c r="Y1005" s="418"/>
      <c r="Z1005" s="418"/>
    </row>
    <row r="1006" spans="1:26">
      <c r="A1006" s="423" t="str">
        <f t="shared" si="57"/>
        <v>Ейч Ар Кепитъл АД</v>
      </c>
      <c r="B1006" s="423" t="str">
        <f t="shared" si="58"/>
        <v>204654533</v>
      </c>
      <c r="C1006" s="424" t="str">
        <f t="shared" si="59"/>
        <v>31.12.2025</v>
      </c>
      <c r="D1006" s="418" t="s">
        <v>726</v>
      </c>
      <c r="E1006" s="418">
        <v>3</v>
      </c>
      <c r="F1006" s="418" t="s">
        <v>686</v>
      </c>
      <c r="G1006" s="418" t="s">
        <v>964</v>
      </c>
      <c r="H1006" s="425">
        <f>'Справка 7 България'!E45</f>
        <v>0</v>
      </c>
      <c r="I1006" s="418"/>
      <c r="J1006" s="418"/>
      <c r="K1006" s="418"/>
      <c r="L1006" s="418"/>
      <c r="M1006" s="418"/>
      <c r="N1006" s="418"/>
      <c r="O1006" s="418"/>
      <c r="P1006" s="418"/>
      <c r="Q1006" s="418"/>
      <c r="R1006" s="418"/>
      <c r="S1006" s="418"/>
      <c r="T1006" s="418"/>
      <c r="U1006" s="418"/>
      <c r="V1006" s="418"/>
      <c r="W1006" s="418"/>
      <c r="X1006" s="418"/>
      <c r="Y1006" s="418"/>
      <c r="Z1006" s="418"/>
    </row>
    <row r="1007" spans="1:26">
      <c r="A1007" s="423" t="str">
        <f t="shared" si="57"/>
        <v>Ейч Ар Кепитъл АД</v>
      </c>
      <c r="B1007" s="423" t="str">
        <f t="shared" si="58"/>
        <v>204654533</v>
      </c>
      <c r="C1007" s="424" t="str">
        <f t="shared" si="59"/>
        <v>31.12.2025</v>
      </c>
      <c r="D1007" s="418" t="s">
        <v>728</v>
      </c>
      <c r="E1007" s="418">
        <v>3</v>
      </c>
      <c r="F1007" s="418" t="s">
        <v>727</v>
      </c>
      <c r="G1007" s="418" t="s">
        <v>964</v>
      </c>
      <c r="H1007" s="425">
        <f>'Справка 7 България'!E46</f>
        <v>0</v>
      </c>
      <c r="I1007" s="418"/>
      <c r="J1007" s="418"/>
      <c r="K1007" s="418"/>
      <c r="L1007" s="418"/>
      <c r="M1007" s="418"/>
      <c r="N1007" s="418"/>
      <c r="O1007" s="418"/>
      <c r="P1007" s="418"/>
      <c r="Q1007" s="418"/>
      <c r="R1007" s="418"/>
      <c r="S1007" s="418"/>
      <c r="T1007" s="418"/>
      <c r="U1007" s="418"/>
      <c r="V1007" s="418"/>
      <c r="W1007" s="418"/>
      <c r="X1007" s="418"/>
      <c r="Y1007" s="418"/>
      <c r="Z1007" s="418"/>
    </row>
    <row r="1008" spans="1:26">
      <c r="A1008" s="423" t="str">
        <f t="shared" si="57"/>
        <v>Ейч Ар Кепитъл АД</v>
      </c>
      <c r="B1008" s="423" t="str">
        <f t="shared" si="58"/>
        <v>204654533</v>
      </c>
      <c r="C1008" s="424" t="str">
        <f t="shared" si="59"/>
        <v>31.12.2025</v>
      </c>
      <c r="D1008" s="418" t="s">
        <v>735</v>
      </c>
      <c r="E1008" s="418">
        <v>1</v>
      </c>
      <c r="F1008" s="418" t="s">
        <v>734</v>
      </c>
      <c r="G1008" s="418" t="s">
        <v>973</v>
      </c>
      <c r="H1008" s="425">
        <f>'Справка 7 България'!C54</f>
        <v>0</v>
      </c>
      <c r="I1008" s="418"/>
      <c r="J1008" s="418"/>
      <c r="K1008" s="418"/>
      <c r="L1008" s="418"/>
      <c r="M1008" s="418"/>
      <c r="N1008" s="418"/>
      <c r="O1008" s="418"/>
      <c r="P1008" s="418"/>
      <c r="Q1008" s="418"/>
      <c r="R1008" s="418"/>
      <c r="S1008" s="418"/>
      <c r="T1008" s="418"/>
      <c r="U1008" s="418"/>
      <c r="V1008" s="418"/>
      <c r="W1008" s="418"/>
      <c r="X1008" s="418"/>
      <c r="Y1008" s="418"/>
      <c r="Z1008" s="418"/>
    </row>
    <row r="1009" spans="1:26">
      <c r="A1009" s="423" t="str">
        <f t="shared" si="57"/>
        <v>Ейч Ар Кепитъл АД</v>
      </c>
      <c r="B1009" s="423" t="str">
        <f t="shared" si="58"/>
        <v>204654533</v>
      </c>
      <c r="C1009" s="424" t="str">
        <f t="shared" si="59"/>
        <v>31.12.2025</v>
      </c>
      <c r="D1009" s="418" t="s">
        <v>737</v>
      </c>
      <c r="E1009" s="418">
        <v>1</v>
      </c>
      <c r="F1009" s="418" t="s">
        <v>736</v>
      </c>
      <c r="G1009" s="418" t="s">
        <v>973</v>
      </c>
      <c r="H1009" s="425">
        <f>'Справка 7 България'!C55</f>
        <v>0</v>
      </c>
      <c r="I1009" s="418"/>
      <c r="J1009" s="418"/>
      <c r="K1009" s="418"/>
      <c r="L1009" s="418"/>
      <c r="M1009" s="418"/>
      <c r="N1009" s="418"/>
      <c r="O1009" s="418"/>
      <c r="P1009" s="418"/>
      <c r="Q1009" s="418"/>
      <c r="R1009" s="418"/>
      <c r="S1009" s="418"/>
      <c r="T1009" s="418"/>
      <c r="U1009" s="418"/>
      <c r="V1009" s="418"/>
      <c r="W1009" s="418"/>
      <c r="X1009" s="418"/>
      <c r="Y1009" s="418"/>
      <c r="Z1009" s="418"/>
    </row>
    <row r="1010" spans="1:26">
      <c r="A1010" s="423" t="str">
        <f t="shared" si="57"/>
        <v>Ейч Ар Кепитъл АД</v>
      </c>
      <c r="B1010" s="423" t="str">
        <f t="shared" si="58"/>
        <v>204654533</v>
      </c>
      <c r="C1010" s="424" t="str">
        <f t="shared" si="59"/>
        <v>31.12.2025</v>
      </c>
      <c r="D1010" s="418" t="s">
        <v>739</v>
      </c>
      <c r="E1010" s="418">
        <v>1</v>
      </c>
      <c r="F1010" s="418" t="s">
        <v>738</v>
      </c>
      <c r="G1010" s="418" t="s">
        <v>973</v>
      </c>
      <c r="H1010" s="425">
        <f>'Справка 7 България'!C56</f>
        <v>0</v>
      </c>
      <c r="I1010" s="418"/>
      <c r="J1010" s="418"/>
      <c r="K1010" s="418"/>
      <c r="L1010" s="418"/>
      <c r="M1010" s="418"/>
      <c r="N1010" s="418"/>
      <c r="O1010" s="418"/>
      <c r="P1010" s="418"/>
      <c r="Q1010" s="418"/>
      <c r="R1010" s="418"/>
      <c r="S1010" s="418"/>
      <c r="T1010" s="418"/>
      <c r="U1010" s="418"/>
      <c r="V1010" s="418"/>
      <c r="W1010" s="418"/>
      <c r="X1010" s="418"/>
      <c r="Y1010" s="418"/>
      <c r="Z1010" s="418"/>
    </row>
    <row r="1011" spans="1:26">
      <c r="A1011" s="423" t="str">
        <f t="shared" si="57"/>
        <v>Ейч Ар Кепитъл АД</v>
      </c>
      <c r="B1011" s="423" t="str">
        <f t="shared" si="58"/>
        <v>204654533</v>
      </c>
      <c r="C1011" s="424" t="str">
        <f t="shared" si="59"/>
        <v>31.12.2025</v>
      </c>
      <c r="D1011" s="418" t="s">
        <v>740</v>
      </c>
      <c r="E1011" s="418">
        <v>1</v>
      </c>
      <c r="F1011" s="418" t="s">
        <v>723</v>
      </c>
      <c r="G1011" s="418" t="s">
        <v>973</v>
      </c>
      <c r="H1011" s="425">
        <f>'Справка 7 България'!C57</f>
        <v>0</v>
      </c>
      <c r="I1011" s="418"/>
      <c r="J1011" s="418"/>
      <c r="K1011" s="418"/>
      <c r="L1011" s="418"/>
      <c r="M1011" s="418"/>
      <c r="N1011" s="418"/>
      <c r="O1011" s="418"/>
      <c r="P1011" s="418"/>
      <c r="Q1011" s="418"/>
      <c r="R1011" s="418"/>
      <c r="S1011" s="418"/>
      <c r="T1011" s="418"/>
      <c r="U1011" s="418"/>
      <c r="V1011" s="418"/>
      <c r="W1011" s="418"/>
      <c r="X1011" s="418"/>
      <c r="Y1011" s="418"/>
      <c r="Z1011" s="418"/>
    </row>
    <row r="1012" spans="1:26">
      <c r="A1012" s="423" t="str">
        <f t="shared" si="57"/>
        <v>Ейч Ар Кепитъл АД</v>
      </c>
      <c r="B1012" s="423" t="str">
        <f t="shared" si="58"/>
        <v>204654533</v>
      </c>
      <c r="C1012" s="424" t="str">
        <f t="shared" si="59"/>
        <v>31.12.2025</v>
      </c>
      <c r="D1012" s="418" t="s">
        <v>742</v>
      </c>
      <c r="E1012" s="418">
        <v>1</v>
      </c>
      <c r="F1012" s="418" t="s">
        <v>741</v>
      </c>
      <c r="G1012" s="418" t="s">
        <v>973</v>
      </c>
      <c r="H1012" s="425">
        <f>'Справка 7 България'!C58</f>
        <v>0</v>
      </c>
      <c r="I1012" s="418"/>
      <c r="J1012" s="418"/>
      <c r="K1012" s="418"/>
      <c r="L1012" s="418"/>
      <c r="M1012" s="418"/>
      <c r="N1012" s="418"/>
      <c r="O1012" s="418"/>
      <c r="P1012" s="418"/>
      <c r="Q1012" s="418"/>
      <c r="R1012" s="418"/>
      <c r="S1012" s="418"/>
      <c r="T1012" s="418"/>
      <c r="U1012" s="418"/>
      <c r="V1012" s="418"/>
      <c r="W1012" s="418"/>
      <c r="X1012" s="418"/>
      <c r="Y1012" s="418"/>
      <c r="Z1012" s="418"/>
    </row>
    <row r="1013" spans="1:26">
      <c r="A1013" s="423" t="str">
        <f t="shared" si="57"/>
        <v>Ейч Ар Кепитъл АД</v>
      </c>
      <c r="B1013" s="423" t="str">
        <f t="shared" si="58"/>
        <v>204654533</v>
      </c>
      <c r="C1013" s="424" t="str">
        <f t="shared" si="59"/>
        <v>31.12.2025</v>
      </c>
      <c r="D1013" s="418" t="s">
        <v>744</v>
      </c>
      <c r="E1013" s="418">
        <v>1</v>
      </c>
      <c r="F1013" s="418" t="s">
        <v>743</v>
      </c>
      <c r="G1013" s="418" t="s">
        <v>973</v>
      </c>
      <c r="H1013" s="425">
        <f>'Справка 7 България'!C59</f>
        <v>0</v>
      </c>
      <c r="I1013" s="418"/>
      <c r="J1013" s="418"/>
      <c r="K1013" s="418"/>
      <c r="L1013" s="418"/>
      <c r="M1013" s="418"/>
      <c r="N1013" s="418"/>
      <c r="O1013" s="418"/>
      <c r="P1013" s="418"/>
      <c r="Q1013" s="418"/>
      <c r="R1013" s="418"/>
      <c r="S1013" s="418"/>
      <c r="T1013" s="418"/>
      <c r="U1013" s="418"/>
      <c r="V1013" s="418"/>
      <c r="W1013" s="418"/>
      <c r="X1013" s="418"/>
      <c r="Y1013" s="418"/>
      <c r="Z1013" s="418"/>
    </row>
    <row r="1014" spans="1:26">
      <c r="A1014" s="423" t="str">
        <f t="shared" si="57"/>
        <v>Ейч Ар Кепитъл АД</v>
      </c>
      <c r="B1014" s="423" t="str">
        <f t="shared" si="58"/>
        <v>204654533</v>
      </c>
      <c r="C1014" s="424" t="str">
        <f t="shared" si="59"/>
        <v>31.12.2025</v>
      </c>
      <c r="D1014" s="418" t="s">
        <v>746</v>
      </c>
      <c r="E1014" s="418">
        <v>1</v>
      </c>
      <c r="F1014" s="418" t="s">
        <v>745</v>
      </c>
      <c r="G1014" s="418" t="s">
        <v>973</v>
      </c>
      <c r="H1014" s="425">
        <f>'Справка 7 България'!C60</f>
        <v>0</v>
      </c>
      <c r="I1014" s="418"/>
      <c r="J1014" s="418"/>
      <c r="K1014" s="418"/>
      <c r="L1014" s="418"/>
      <c r="M1014" s="418"/>
      <c r="N1014" s="418"/>
      <c r="O1014" s="418"/>
      <c r="P1014" s="418"/>
      <c r="Q1014" s="418"/>
      <c r="R1014" s="418"/>
      <c r="S1014" s="418"/>
      <c r="T1014" s="418"/>
      <c r="U1014" s="418"/>
      <c r="V1014" s="418"/>
      <c r="W1014" s="418"/>
      <c r="X1014" s="418"/>
      <c r="Y1014" s="418"/>
      <c r="Z1014" s="418"/>
    </row>
    <row r="1015" spans="1:26">
      <c r="A1015" s="423" t="str">
        <f t="shared" si="57"/>
        <v>Ейч Ар Кепитъл АД</v>
      </c>
      <c r="B1015" s="423" t="str">
        <f t="shared" si="58"/>
        <v>204654533</v>
      </c>
      <c r="C1015" s="424" t="str">
        <f t="shared" si="59"/>
        <v>31.12.2025</v>
      </c>
      <c r="D1015" s="418" t="s">
        <v>748</v>
      </c>
      <c r="E1015" s="418">
        <v>1</v>
      </c>
      <c r="F1015" s="418" t="s">
        <v>747</v>
      </c>
      <c r="G1015" s="418" t="s">
        <v>973</v>
      </c>
      <c r="H1015" s="425">
        <f>'Справка 7 България'!C61</f>
        <v>0</v>
      </c>
      <c r="I1015" s="418"/>
      <c r="J1015" s="418"/>
      <c r="K1015" s="418"/>
      <c r="L1015" s="418"/>
      <c r="M1015" s="418"/>
      <c r="N1015" s="418"/>
      <c r="O1015" s="418"/>
      <c r="P1015" s="418"/>
      <c r="Q1015" s="418"/>
      <c r="R1015" s="418"/>
      <c r="S1015" s="418"/>
      <c r="T1015" s="418"/>
      <c r="U1015" s="418"/>
      <c r="V1015" s="418"/>
      <c r="W1015" s="418"/>
      <c r="X1015" s="418"/>
      <c r="Y1015" s="418"/>
      <c r="Z1015" s="418"/>
    </row>
    <row r="1016" spans="1:26">
      <c r="A1016" s="423" t="str">
        <f t="shared" si="57"/>
        <v>Ейч Ар Кепитъл АД</v>
      </c>
      <c r="B1016" s="423" t="str">
        <f t="shared" si="58"/>
        <v>204654533</v>
      </c>
      <c r="C1016" s="424" t="str">
        <f t="shared" si="59"/>
        <v>31.12.2025</v>
      </c>
      <c r="D1016" s="418" t="s">
        <v>749</v>
      </c>
      <c r="E1016" s="418">
        <v>1</v>
      </c>
      <c r="F1016" s="418" t="s">
        <v>745</v>
      </c>
      <c r="G1016" s="418" t="s">
        <v>973</v>
      </c>
      <c r="H1016" s="425">
        <f>'Справка 7 България'!C62</f>
        <v>0</v>
      </c>
      <c r="I1016" s="418"/>
      <c r="J1016" s="418"/>
      <c r="K1016" s="418"/>
      <c r="L1016" s="418"/>
      <c r="M1016" s="418"/>
      <c r="N1016" s="418"/>
      <c r="O1016" s="418"/>
      <c r="P1016" s="418"/>
      <c r="Q1016" s="418"/>
      <c r="R1016" s="418"/>
      <c r="S1016" s="418"/>
      <c r="T1016" s="418"/>
      <c r="U1016" s="418"/>
      <c r="V1016" s="418"/>
      <c r="W1016" s="418"/>
      <c r="X1016" s="418"/>
      <c r="Y1016" s="418"/>
      <c r="Z1016" s="418"/>
    </row>
    <row r="1017" spans="1:26">
      <c r="A1017" s="423" t="str">
        <f t="shared" si="57"/>
        <v>Ейч Ар Кепитъл АД</v>
      </c>
      <c r="B1017" s="423" t="str">
        <f t="shared" si="58"/>
        <v>204654533</v>
      </c>
      <c r="C1017" s="424" t="str">
        <f t="shared" si="59"/>
        <v>31.12.2025</v>
      </c>
      <c r="D1017" s="418" t="s">
        <v>750</v>
      </c>
      <c r="E1017" s="418">
        <v>1</v>
      </c>
      <c r="F1017" s="418" t="s">
        <v>158</v>
      </c>
      <c r="G1017" s="418" t="s">
        <v>973</v>
      </c>
      <c r="H1017" s="425">
        <f>'Справка 7 България'!C63</f>
        <v>0</v>
      </c>
      <c r="I1017" s="418"/>
      <c r="J1017" s="418"/>
      <c r="K1017" s="418"/>
      <c r="L1017" s="418"/>
      <c r="M1017" s="418"/>
      <c r="N1017" s="418"/>
      <c r="O1017" s="418"/>
      <c r="P1017" s="418"/>
      <c r="Q1017" s="418"/>
      <c r="R1017" s="418"/>
      <c r="S1017" s="418"/>
      <c r="T1017" s="418"/>
      <c r="U1017" s="418"/>
      <c r="V1017" s="418"/>
      <c r="W1017" s="418"/>
      <c r="X1017" s="418"/>
      <c r="Y1017" s="418"/>
      <c r="Z1017" s="418"/>
    </row>
    <row r="1018" spans="1:26">
      <c r="A1018" s="423" t="str">
        <f t="shared" si="57"/>
        <v>Ейч Ар Кепитъл АД</v>
      </c>
      <c r="B1018" s="423" t="str">
        <f t="shared" si="58"/>
        <v>204654533</v>
      </c>
      <c r="C1018" s="424" t="str">
        <f t="shared" si="59"/>
        <v>31.12.2025</v>
      </c>
      <c r="D1018" s="418" t="s">
        <v>751</v>
      </c>
      <c r="E1018" s="418">
        <v>1</v>
      </c>
      <c r="F1018" s="418" t="s">
        <v>161</v>
      </c>
      <c r="G1018" s="418" t="s">
        <v>973</v>
      </c>
      <c r="H1018" s="425">
        <f>'Справка 7 България'!C64</f>
        <v>0</v>
      </c>
      <c r="I1018" s="418"/>
      <c r="J1018" s="418"/>
      <c r="K1018" s="418"/>
      <c r="L1018" s="418"/>
      <c r="M1018" s="418"/>
      <c r="N1018" s="418"/>
      <c r="O1018" s="418"/>
      <c r="P1018" s="418"/>
      <c r="Q1018" s="418"/>
      <c r="R1018" s="418"/>
      <c r="S1018" s="418"/>
      <c r="T1018" s="418"/>
      <c r="U1018" s="418"/>
      <c r="V1018" s="418"/>
      <c r="W1018" s="418"/>
      <c r="X1018" s="418"/>
      <c r="Y1018" s="418"/>
      <c r="Z1018" s="418"/>
    </row>
    <row r="1019" spans="1:26">
      <c r="A1019" s="423" t="str">
        <f t="shared" si="57"/>
        <v>Ейч Ар Кепитъл АД</v>
      </c>
      <c r="B1019" s="423" t="str">
        <f t="shared" si="58"/>
        <v>204654533</v>
      </c>
      <c r="C1019" s="424" t="str">
        <f t="shared" si="59"/>
        <v>31.12.2025</v>
      </c>
      <c r="D1019" s="418" t="s">
        <v>753</v>
      </c>
      <c r="E1019" s="418">
        <v>1</v>
      </c>
      <c r="F1019" s="418" t="s">
        <v>752</v>
      </c>
      <c r="G1019" s="418" t="s">
        <v>973</v>
      </c>
      <c r="H1019" s="425">
        <f>'Справка 7 България'!C65</f>
        <v>0</v>
      </c>
      <c r="I1019" s="418"/>
      <c r="J1019" s="418"/>
      <c r="K1019" s="418"/>
      <c r="L1019" s="418"/>
      <c r="M1019" s="418"/>
      <c r="N1019" s="418"/>
      <c r="O1019" s="418"/>
      <c r="P1019" s="418"/>
      <c r="Q1019" s="418"/>
      <c r="R1019" s="418"/>
      <c r="S1019" s="418"/>
      <c r="T1019" s="418"/>
      <c r="U1019" s="418"/>
      <c r="V1019" s="418"/>
      <c r="W1019" s="418"/>
      <c r="X1019" s="418"/>
      <c r="Y1019" s="418"/>
      <c r="Z1019" s="418"/>
    </row>
    <row r="1020" spans="1:26">
      <c r="A1020" s="423" t="str">
        <f t="shared" si="57"/>
        <v>Ейч Ар Кепитъл АД</v>
      </c>
      <c r="B1020" s="423" t="str">
        <f t="shared" si="58"/>
        <v>204654533</v>
      </c>
      <c r="C1020" s="424" t="str">
        <f t="shared" si="59"/>
        <v>31.12.2025</v>
      </c>
      <c r="D1020" s="418" t="s">
        <v>755</v>
      </c>
      <c r="E1020" s="418">
        <v>1</v>
      </c>
      <c r="F1020" s="418" t="s">
        <v>754</v>
      </c>
      <c r="G1020" s="418" t="s">
        <v>973</v>
      </c>
      <c r="H1020" s="425">
        <f>'Справка 7 България'!C66</f>
        <v>0</v>
      </c>
      <c r="I1020" s="418"/>
      <c r="J1020" s="418"/>
      <c r="K1020" s="418"/>
      <c r="L1020" s="418"/>
      <c r="M1020" s="418"/>
      <c r="N1020" s="418"/>
      <c r="O1020" s="418"/>
      <c r="P1020" s="418"/>
      <c r="Q1020" s="418"/>
      <c r="R1020" s="418"/>
      <c r="S1020" s="418"/>
      <c r="T1020" s="418"/>
      <c r="U1020" s="418"/>
      <c r="V1020" s="418"/>
      <c r="W1020" s="418"/>
      <c r="X1020" s="418"/>
      <c r="Y1020" s="418"/>
      <c r="Z1020" s="418"/>
    </row>
    <row r="1021" spans="1:26">
      <c r="A1021" s="423" t="str">
        <f t="shared" si="57"/>
        <v>Ейч Ар Кепитъл АД</v>
      </c>
      <c r="B1021" s="423" t="str">
        <f t="shared" si="58"/>
        <v>204654533</v>
      </c>
      <c r="C1021" s="424" t="str">
        <f t="shared" si="59"/>
        <v>31.12.2025</v>
      </c>
      <c r="D1021" s="418" t="s">
        <v>757</v>
      </c>
      <c r="E1021" s="418">
        <v>1</v>
      </c>
      <c r="F1021" s="418" t="s">
        <v>756</v>
      </c>
      <c r="G1021" s="418" t="s">
        <v>973</v>
      </c>
      <c r="H1021" s="425">
        <f>'Справка 7 България'!C67</f>
        <v>0</v>
      </c>
      <c r="I1021" s="418"/>
      <c r="J1021" s="418"/>
      <c r="K1021" s="418"/>
      <c r="L1021" s="418"/>
      <c r="M1021" s="418"/>
      <c r="N1021" s="418"/>
      <c r="O1021" s="418"/>
      <c r="P1021" s="418"/>
      <c r="Q1021" s="418"/>
      <c r="R1021" s="418"/>
      <c r="S1021" s="418"/>
      <c r="T1021" s="418"/>
      <c r="U1021" s="418"/>
      <c r="V1021" s="418"/>
      <c r="W1021" s="418"/>
      <c r="X1021" s="418"/>
      <c r="Y1021" s="418"/>
      <c r="Z1021" s="418"/>
    </row>
    <row r="1022" spans="1:26">
      <c r="A1022" s="423" t="str">
        <f t="shared" si="57"/>
        <v>Ейч Ар Кепитъл АД</v>
      </c>
      <c r="B1022" s="423" t="str">
        <f t="shared" si="58"/>
        <v>204654533</v>
      </c>
      <c r="C1022" s="424" t="str">
        <f t="shared" si="59"/>
        <v>31.12.2025</v>
      </c>
      <c r="D1022" s="418" t="s">
        <v>759</v>
      </c>
      <c r="E1022" s="418">
        <v>1</v>
      </c>
      <c r="F1022" s="418" t="s">
        <v>733</v>
      </c>
      <c r="G1022" s="418" t="s">
        <v>973</v>
      </c>
      <c r="H1022" s="425">
        <f>'Справка 7 България'!C68</f>
        <v>0</v>
      </c>
      <c r="I1022" s="418"/>
      <c r="J1022" s="418"/>
      <c r="K1022" s="418"/>
      <c r="L1022" s="418"/>
      <c r="M1022" s="418"/>
      <c r="N1022" s="418"/>
      <c r="O1022" s="418"/>
      <c r="P1022" s="418"/>
      <c r="Q1022" s="418"/>
      <c r="R1022" s="418"/>
      <c r="S1022" s="418"/>
      <c r="T1022" s="418"/>
      <c r="U1022" s="418"/>
      <c r="V1022" s="418"/>
      <c r="W1022" s="418"/>
      <c r="X1022" s="418"/>
      <c r="Y1022" s="418"/>
      <c r="Z1022" s="418"/>
    </row>
    <row r="1023" spans="1:26">
      <c r="A1023" s="423" t="str">
        <f t="shared" si="57"/>
        <v>Ейч Ар Кепитъл АД</v>
      </c>
      <c r="B1023" s="423" t="str">
        <f t="shared" si="58"/>
        <v>204654533</v>
      </c>
      <c r="C1023" s="424" t="str">
        <f t="shared" si="59"/>
        <v>31.12.2025</v>
      </c>
      <c r="D1023" s="418" t="s">
        <v>762</v>
      </c>
      <c r="E1023" s="418">
        <v>1</v>
      </c>
      <c r="F1023" s="418" t="s">
        <v>974</v>
      </c>
      <c r="G1023" s="418" t="s">
        <v>973</v>
      </c>
      <c r="H1023" s="425">
        <f>'Справка 7 България'!C70</f>
        <v>0</v>
      </c>
      <c r="I1023" s="418"/>
      <c r="J1023" s="418"/>
      <c r="K1023" s="418"/>
      <c r="L1023" s="418"/>
      <c r="M1023" s="418"/>
      <c r="N1023" s="418"/>
      <c r="O1023" s="418"/>
      <c r="P1023" s="418"/>
      <c r="Q1023" s="418"/>
      <c r="R1023" s="418"/>
      <c r="S1023" s="418"/>
      <c r="T1023" s="418"/>
      <c r="U1023" s="418"/>
      <c r="V1023" s="418"/>
      <c r="W1023" s="418"/>
      <c r="X1023" s="418"/>
      <c r="Y1023" s="418"/>
      <c r="Z1023" s="418"/>
    </row>
    <row r="1024" spans="1:26">
      <c r="A1024" s="423" t="str">
        <f t="shared" si="57"/>
        <v>Ейч Ар Кепитъл АД</v>
      </c>
      <c r="B1024" s="423" t="str">
        <f t="shared" si="58"/>
        <v>204654533</v>
      </c>
      <c r="C1024" s="424" t="str">
        <f t="shared" si="59"/>
        <v>31.12.2025</v>
      </c>
      <c r="D1024" s="418" t="s">
        <v>764</v>
      </c>
      <c r="E1024" s="418">
        <v>1</v>
      </c>
      <c r="F1024" s="418" t="s">
        <v>734</v>
      </c>
      <c r="G1024" s="418" t="s">
        <v>973</v>
      </c>
      <c r="H1024" s="425">
        <f>'Справка 7 България'!C73</f>
        <v>1059</v>
      </c>
      <c r="I1024" s="418"/>
      <c r="J1024" s="418"/>
      <c r="K1024" s="418"/>
      <c r="L1024" s="418"/>
      <c r="M1024" s="418"/>
      <c r="N1024" s="418"/>
      <c r="O1024" s="418"/>
      <c r="P1024" s="418"/>
      <c r="Q1024" s="418"/>
      <c r="R1024" s="418"/>
      <c r="S1024" s="418"/>
      <c r="T1024" s="418"/>
      <c r="U1024" s="418"/>
      <c r="V1024" s="418"/>
      <c r="W1024" s="418"/>
      <c r="X1024" s="418"/>
      <c r="Y1024" s="418"/>
      <c r="Z1024" s="418"/>
    </row>
    <row r="1025" spans="1:26">
      <c r="A1025" s="423" t="str">
        <f t="shared" si="57"/>
        <v>Ейч Ар Кепитъл АД</v>
      </c>
      <c r="B1025" s="423" t="str">
        <f t="shared" si="58"/>
        <v>204654533</v>
      </c>
      <c r="C1025" s="424" t="str">
        <f t="shared" si="59"/>
        <v>31.12.2025</v>
      </c>
      <c r="D1025" s="418" t="s">
        <v>766</v>
      </c>
      <c r="E1025" s="418">
        <v>1</v>
      </c>
      <c r="F1025" s="418" t="s">
        <v>765</v>
      </c>
      <c r="G1025" s="418" t="s">
        <v>973</v>
      </c>
      <c r="H1025" s="425">
        <f>'Справка 7 България'!C74</f>
        <v>0</v>
      </c>
      <c r="I1025" s="418"/>
      <c r="J1025" s="418"/>
      <c r="K1025" s="418"/>
      <c r="L1025" s="418"/>
      <c r="M1025" s="418"/>
      <c r="N1025" s="418"/>
      <c r="O1025" s="418"/>
      <c r="P1025" s="418"/>
      <c r="Q1025" s="418"/>
      <c r="R1025" s="418"/>
      <c r="S1025" s="418"/>
      <c r="T1025" s="418"/>
      <c r="U1025" s="418"/>
      <c r="V1025" s="418"/>
      <c r="W1025" s="418"/>
      <c r="X1025" s="418"/>
      <c r="Y1025" s="418"/>
      <c r="Z1025" s="418"/>
    </row>
    <row r="1026" spans="1:26">
      <c r="A1026" s="423" t="str">
        <f t="shared" si="57"/>
        <v>Ейч Ар Кепитъл АД</v>
      </c>
      <c r="B1026" s="423" t="str">
        <f t="shared" si="58"/>
        <v>204654533</v>
      </c>
      <c r="C1026" s="424" t="str">
        <f t="shared" si="59"/>
        <v>31.12.2025</v>
      </c>
      <c r="D1026" s="418" t="s">
        <v>768</v>
      </c>
      <c r="E1026" s="418">
        <v>1</v>
      </c>
      <c r="F1026" s="418" t="s">
        <v>767</v>
      </c>
      <c r="G1026" s="418" t="s">
        <v>973</v>
      </c>
      <c r="H1026" s="425">
        <f>'Справка 7 България'!C75</f>
        <v>59</v>
      </c>
      <c r="I1026" s="418"/>
      <c r="J1026" s="418"/>
      <c r="K1026" s="418"/>
      <c r="L1026" s="418"/>
      <c r="M1026" s="418"/>
      <c r="N1026" s="418"/>
      <c r="O1026" s="418"/>
      <c r="P1026" s="418"/>
      <c r="Q1026" s="418"/>
      <c r="R1026" s="418"/>
      <c r="S1026" s="418"/>
      <c r="T1026" s="418"/>
      <c r="U1026" s="418"/>
      <c r="V1026" s="418"/>
      <c r="W1026" s="418"/>
      <c r="X1026" s="418"/>
      <c r="Y1026" s="418"/>
      <c r="Z1026" s="418"/>
    </row>
    <row r="1027" spans="1:26">
      <c r="A1027" s="423" t="str">
        <f t="shared" si="57"/>
        <v>Ейч Ар Кепитъл АД</v>
      </c>
      <c r="B1027" s="423" t="str">
        <f t="shared" si="58"/>
        <v>204654533</v>
      </c>
      <c r="C1027" s="424" t="str">
        <f t="shared" si="59"/>
        <v>31.12.2025</v>
      </c>
      <c r="D1027" s="418" t="s">
        <v>770</v>
      </c>
      <c r="E1027" s="418">
        <v>1</v>
      </c>
      <c r="F1027" s="418" t="s">
        <v>769</v>
      </c>
      <c r="G1027" s="418" t="s">
        <v>973</v>
      </c>
      <c r="H1027" s="425">
        <f>'Справка 7 България'!C76</f>
        <v>1000</v>
      </c>
      <c r="I1027" s="418"/>
      <c r="J1027" s="418"/>
      <c r="K1027" s="418"/>
      <c r="L1027" s="418"/>
      <c r="M1027" s="418"/>
      <c r="N1027" s="418"/>
      <c r="O1027" s="418"/>
      <c r="P1027" s="418"/>
      <c r="Q1027" s="418"/>
      <c r="R1027" s="418"/>
      <c r="S1027" s="418"/>
      <c r="T1027" s="418"/>
      <c r="U1027" s="418"/>
      <c r="V1027" s="418"/>
      <c r="W1027" s="418"/>
      <c r="X1027" s="418"/>
      <c r="Y1027" s="418"/>
      <c r="Z1027" s="418"/>
    </row>
    <row r="1028" spans="1:26">
      <c r="A1028" s="423" t="str">
        <f t="shared" si="57"/>
        <v>Ейч Ар Кепитъл АД</v>
      </c>
      <c r="B1028" s="423" t="str">
        <f t="shared" si="58"/>
        <v>204654533</v>
      </c>
      <c r="C1028" s="424" t="str">
        <f t="shared" si="59"/>
        <v>31.12.2025</v>
      </c>
      <c r="D1028" s="418" t="s">
        <v>771</v>
      </c>
      <c r="E1028" s="418">
        <v>1</v>
      </c>
      <c r="F1028" s="418" t="s">
        <v>741</v>
      </c>
      <c r="G1028" s="418" t="s">
        <v>973</v>
      </c>
      <c r="H1028" s="425">
        <f>'Справка 7 България'!C77</f>
        <v>0</v>
      </c>
      <c r="I1028" s="418"/>
      <c r="J1028" s="418"/>
      <c r="K1028" s="418"/>
      <c r="L1028" s="418"/>
      <c r="M1028" s="418"/>
      <c r="N1028" s="418"/>
      <c r="O1028" s="418"/>
      <c r="P1028" s="418"/>
      <c r="Q1028" s="418"/>
      <c r="R1028" s="418"/>
      <c r="S1028" s="418"/>
      <c r="T1028" s="418"/>
      <c r="U1028" s="418"/>
      <c r="V1028" s="418"/>
      <c r="W1028" s="418"/>
      <c r="X1028" s="418"/>
      <c r="Y1028" s="418"/>
      <c r="Z1028" s="418"/>
    </row>
    <row r="1029" spans="1:26">
      <c r="A1029" s="423" t="str">
        <f t="shared" si="57"/>
        <v>Ейч Ар Кепитъл АД</v>
      </c>
      <c r="B1029" s="423" t="str">
        <f t="shared" si="58"/>
        <v>204654533</v>
      </c>
      <c r="C1029" s="424" t="str">
        <f t="shared" si="59"/>
        <v>31.12.2025</v>
      </c>
      <c r="D1029" s="418" t="s">
        <v>773</v>
      </c>
      <c r="E1029" s="418">
        <v>1</v>
      </c>
      <c r="F1029" s="418" t="s">
        <v>772</v>
      </c>
      <c r="G1029" s="418" t="s">
        <v>973</v>
      </c>
      <c r="H1029" s="425">
        <f>'Справка 7 България'!C78</f>
        <v>0</v>
      </c>
      <c r="I1029" s="418"/>
      <c r="J1029" s="418"/>
      <c r="K1029" s="418"/>
      <c r="L1029" s="418"/>
      <c r="M1029" s="418"/>
      <c r="N1029" s="418"/>
      <c r="O1029" s="418"/>
      <c r="P1029" s="418"/>
      <c r="Q1029" s="418"/>
      <c r="R1029" s="418"/>
      <c r="S1029" s="418"/>
      <c r="T1029" s="418"/>
      <c r="U1029" s="418"/>
      <c r="V1029" s="418"/>
      <c r="W1029" s="418"/>
      <c r="X1029" s="418"/>
      <c r="Y1029" s="418"/>
      <c r="Z1029" s="418"/>
    </row>
    <row r="1030" spans="1:26">
      <c r="A1030" s="423" t="str">
        <f t="shared" si="57"/>
        <v>Ейч Ар Кепитъл АД</v>
      </c>
      <c r="B1030" s="423" t="str">
        <f t="shared" si="58"/>
        <v>204654533</v>
      </c>
      <c r="C1030" s="424" t="str">
        <f t="shared" si="59"/>
        <v>31.12.2025</v>
      </c>
      <c r="D1030" s="418" t="s">
        <v>775</v>
      </c>
      <c r="E1030" s="418">
        <v>1</v>
      </c>
      <c r="F1030" s="418" t="s">
        <v>774</v>
      </c>
      <c r="G1030" s="418" t="s">
        <v>973</v>
      </c>
      <c r="H1030" s="425">
        <f>'Справка 7 България'!C79</f>
        <v>0</v>
      </c>
      <c r="I1030" s="418"/>
      <c r="J1030" s="418"/>
      <c r="K1030" s="418"/>
      <c r="L1030" s="418"/>
      <c r="M1030" s="418"/>
      <c r="N1030" s="418"/>
      <c r="O1030" s="418"/>
      <c r="P1030" s="418"/>
      <c r="Q1030" s="418"/>
      <c r="R1030" s="418"/>
      <c r="S1030" s="418"/>
      <c r="T1030" s="418"/>
      <c r="U1030" s="418"/>
      <c r="V1030" s="418"/>
      <c r="W1030" s="418"/>
      <c r="X1030" s="418"/>
      <c r="Y1030" s="418"/>
      <c r="Z1030" s="418"/>
    </row>
    <row r="1031" spans="1:26">
      <c r="A1031" s="423" t="str">
        <f t="shared" si="57"/>
        <v>Ейч Ар Кепитъл АД</v>
      </c>
      <c r="B1031" s="423" t="str">
        <f t="shared" si="58"/>
        <v>204654533</v>
      </c>
      <c r="C1031" s="424" t="str">
        <f t="shared" si="59"/>
        <v>31.12.2025</v>
      </c>
      <c r="D1031" s="418" t="s">
        <v>777</v>
      </c>
      <c r="E1031" s="418">
        <v>1</v>
      </c>
      <c r="F1031" s="418" t="s">
        <v>776</v>
      </c>
      <c r="G1031" s="418" t="s">
        <v>973</v>
      </c>
      <c r="H1031" s="425">
        <f>'Справка 7 България'!C80</f>
        <v>0</v>
      </c>
      <c r="I1031" s="418"/>
      <c r="J1031" s="418"/>
      <c r="K1031" s="418"/>
      <c r="L1031" s="418"/>
      <c r="M1031" s="418"/>
      <c r="N1031" s="418"/>
      <c r="O1031" s="418"/>
      <c r="P1031" s="418"/>
      <c r="Q1031" s="418"/>
      <c r="R1031" s="418"/>
      <c r="S1031" s="418"/>
      <c r="T1031" s="418"/>
      <c r="U1031" s="418"/>
      <c r="V1031" s="418"/>
      <c r="W1031" s="418"/>
      <c r="X1031" s="418"/>
      <c r="Y1031" s="418"/>
      <c r="Z1031" s="418"/>
    </row>
    <row r="1032" spans="1:26">
      <c r="A1032" s="423" t="str">
        <f t="shared" si="57"/>
        <v>Ейч Ар Кепитъл АД</v>
      </c>
      <c r="B1032" s="423" t="str">
        <f t="shared" si="58"/>
        <v>204654533</v>
      </c>
      <c r="C1032" s="424" t="str">
        <f t="shared" si="59"/>
        <v>31.12.2025</v>
      </c>
      <c r="D1032" s="418" t="s">
        <v>778</v>
      </c>
      <c r="E1032" s="418">
        <v>1</v>
      </c>
      <c r="F1032" s="418" t="s">
        <v>745</v>
      </c>
      <c r="G1032" s="418" t="s">
        <v>973</v>
      </c>
      <c r="H1032" s="425">
        <f>'Справка 7 България'!C81</f>
        <v>0</v>
      </c>
      <c r="I1032" s="418"/>
      <c r="J1032" s="418"/>
      <c r="K1032" s="418"/>
      <c r="L1032" s="418"/>
      <c r="M1032" s="418"/>
      <c r="N1032" s="418"/>
      <c r="O1032" s="418"/>
      <c r="P1032" s="418"/>
      <c r="Q1032" s="418"/>
      <c r="R1032" s="418"/>
      <c r="S1032" s="418"/>
      <c r="T1032" s="418"/>
      <c r="U1032" s="418"/>
      <c r="V1032" s="418"/>
      <c r="W1032" s="418"/>
      <c r="X1032" s="418"/>
      <c r="Y1032" s="418"/>
      <c r="Z1032" s="418"/>
    </row>
    <row r="1033" spans="1:26">
      <c r="A1033" s="423" t="str">
        <f t="shared" si="57"/>
        <v>Ейч Ар Кепитъл АД</v>
      </c>
      <c r="B1033" s="423" t="str">
        <f t="shared" si="58"/>
        <v>204654533</v>
      </c>
      <c r="C1033" s="424" t="str">
        <f t="shared" si="59"/>
        <v>31.12.2025</v>
      </c>
      <c r="D1033" s="418" t="s">
        <v>780</v>
      </c>
      <c r="E1033" s="418">
        <v>1</v>
      </c>
      <c r="F1033" s="418" t="s">
        <v>779</v>
      </c>
      <c r="G1033" s="418" t="s">
        <v>973</v>
      </c>
      <c r="H1033" s="425">
        <f>'Справка 7 България'!C82</f>
        <v>0</v>
      </c>
      <c r="I1033" s="418"/>
      <c r="J1033" s="418"/>
      <c r="K1033" s="418"/>
      <c r="L1033" s="418"/>
      <c r="M1033" s="418"/>
      <c r="N1033" s="418"/>
      <c r="O1033" s="418"/>
      <c r="P1033" s="418"/>
      <c r="Q1033" s="418"/>
      <c r="R1033" s="418"/>
      <c r="S1033" s="418"/>
      <c r="T1033" s="418"/>
      <c r="U1033" s="418"/>
      <c r="V1033" s="418"/>
      <c r="W1033" s="418"/>
      <c r="X1033" s="418"/>
      <c r="Y1033" s="418"/>
      <c r="Z1033" s="418"/>
    </row>
    <row r="1034" spans="1:26">
      <c r="A1034" s="423" t="str">
        <f t="shared" si="57"/>
        <v>Ейч Ар Кепитъл АД</v>
      </c>
      <c r="B1034" s="423" t="str">
        <f t="shared" si="58"/>
        <v>204654533</v>
      </c>
      <c r="C1034" s="424" t="str">
        <f t="shared" si="59"/>
        <v>31.12.2025</v>
      </c>
      <c r="D1034" s="418" t="s">
        <v>782</v>
      </c>
      <c r="E1034" s="418">
        <v>1</v>
      </c>
      <c r="F1034" s="418" t="s">
        <v>781</v>
      </c>
      <c r="G1034" s="418" t="s">
        <v>973</v>
      </c>
      <c r="H1034" s="425">
        <f>'Справка 7 България'!C83</f>
        <v>0</v>
      </c>
      <c r="I1034" s="418"/>
      <c r="J1034" s="418"/>
      <c r="K1034" s="418"/>
      <c r="L1034" s="418"/>
      <c r="M1034" s="418"/>
      <c r="N1034" s="418"/>
      <c r="O1034" s="418"/>
      <c r="P1034" s="418"/>
      <c r="Q1034" s="418"/>
      <c r="R1034" s="418"/>
      <c r="S1034" s="418"/>
      <c r="T1034" s="418"/>
      <c r="U1034" s="418"/>
      <c r="V1034" s="418"/>
      <c r="W1034" s="418"/>
      <c r="X1034" s="418"/>
      <c r="Y1034" s="418"/>
      <c r="Z1034" s="418"/>
    </row>
    <row r="1035" spans="1:26">
      <c r="A1035" s="423" t="str">
        <f t="shared" si="57"/>
        <v>Ейч Ар Кепитъл АД</v>
      </c>
      <c r="B1035" s="423" t="str">
        <f t="shared" si="58"/>
        <v>204654533</v>
      </c>
      <c r="C1035" s="424" t="str">
        <f t="shared" si="59"/>
        <v>31.12.2025</v>
      </c>
      <c r="D1035" s="418" t="s">
        <v>784</v>
      </c>
      <c r="E1035" s="418">
        <v>1</v>
      </c>
      <c r="F1035" s="418" t="s">
        <v>783</v>
      </c>
      <c r="G1035" s="418" t="s">
        <v>973</v>
      </c>
      <c r="H1035" s="425">
        <f>'Справка 7 България'!C84</f>
        <v>0</v>
      </c>
      <c r="I1035" s="418"/>
      <c r="J1035" s="418"/>
      <c r="K1035" s="418"/>
      <c r="L1035" s="418"/>
      <c r="M1035" s="418"/>
      <c r="N1035" s="418"/>
      <c r="O1035" s="418"/>
      <c r="P1035" s="418"/>
      <c r="Q1035" s="418"/>
      <c r="R1035" s="418"/>
      <c r="S1035" s="418"/>
      <c r="T1035" s="418"/>
      <c r="U1035" s="418"/>
      <c r="V1035" s="418"/>
      <c r="W1035" s="418"/>
      <c r="X1035" s="418"/>
      <c r="Y1035" s="418"/>
      <c r="Z1035" s="418"/>
    </row>
    <row r="1036" spans="1:26">
      <c r="A1036" s="423" t="str">
        <f t="shared" si="57"/>
        <v>Ейч Ар Кепитъл АД</v>
      </c>
      <c r="B1036" s="423" t="str">
        <f t="shared" si="58"/>
        <v>204654533</v>
      </c>
      <c r="C1036" s="424" t="str">
        <f t="shared" si="59"/>
        <v>31.12.2025</v>
      </c>
      <c r="D1036" s="418" t="s">
        <v>786</v>
      </c>
      <c r="E1036" s="418">
        <v>1</v>
      </c>
      <c r="F1036" s="418" t="s">
        <v>785</v>
      </c>
      <c r="G1036" s="418" t="s">
        <v>973</v>
      </c>
      <c r="H1036" s="425">
        <f>'Справка 7 България'!C85</f>
        <v>0</v>
      </c>
      <c r="I1036" s="418"/>
      <c r="J1036" s="418"/>
      <c r="K1036" s="418"/>
      <c r="L1036" s="418"/>
      <c r="M1036" s="418"/>
      <c r="N1036" s="418"/>
      <c r="O1036" s="418"/>
      <c r="P1036" s="418"/>
      <c r="Q1036" s="418"/>
      <c r="R1036" s="418"/>
      <c r="S1036" s="418"/>
      <c r="T1036" s="418"/>
      <c r="U1036" s="418"/>
      <c r="V1036" s="418"/>
      <c r="W1036" s="418"/>
      <c r="X1036" s="418"/>
      <c r="Y1036" s="418"/>
      <c r="Z1036" s="418"/>
    </row>
    <row r="1037" spans="1:26">
      <c r="A1037" s="423" t="str">
        <f t="shared" si="57"/>
        <v>Ейч Ар Кепитъл АД</v>
      </c>
      <c r="B1037" s="423" t="str">
        <f t="shared" si="58"/>
        <v>204654533</v>
      </c>
      <c r="C1037" s="424" t="str">
        <f t="shared" si="59"/>
        <v>31.12.2025</v>
      </c>
      <c r="D1037" s="418" t="s">
        <v>788</v>
      </c>
      <c r="E1037" s="418">
        <v>1</v>
      </c>
      <c r="F1037" s="418" t="s">
        <v>787</v>
      </c>
      <c r="G1037" s="418" t="s">
        <v>973</v>
      </c>
      <c r="H1037" s="425">
        <f>'Справка 7 България'!C86</f>
        <v>0</v>
      </c>
      <c r="I1037" s="418"/>
      <c r="J1037" s="418"/>
      <c r="K1037" s="418"/>
      <c r="L1037" s="418"/>
      <c r="M1037" s="418"/>
      <c r="N1037" s="418"/>
      <c r="O1037" s="418"/>
      <c r="P1037" s="418"/>
      <c r="Q1037" s="418"/>
      <c r="R1037" s="418"/>
      <c r="S1037" s="418"/>
      <c r="T1037" s="418"/>
      <c r="U1037" s="418"/>
      <c r="V1037" s="418"/>
      <c r="W1037" s="418"/>
      <c r="X1037" s="418"/>
      <c r="Y1037" s="418"/>
      <c r="Z1037" s="418"/>
    </row>
    <row r="1038" spans="1:26">
      <c r="A1038" s="423" t="str">
        <f t="shared" si="57"/>
        <v>Ейч Ар Кепитъл АД</v>
      </c>
      <c r="B1038" s="423" t="str">
        <f t="shared" si="58"/>
        <v>204654533</v>
      </c>
      <c r="C1038" s="424" t="str">
        <f t="shared" si="59"/>
        <v>31.12.2025</v>
      </c>
      <c r="D1038" s="418" t="s">
        <v>790</v>
      </c>
      <c r="E1038" s="418">
        <v>1</v>
      </c>
      <c r="F1038" s="418" t="s">
        <v>789</v>
      </c>
      <c r="G1038" s="418" t="s">
        <v>973</v>
      </c>
      <c r="H1038" s="427">
        <f>'Справка 7 България'!C87</f>
        <v>4</v>
      </c>
      <c r="I1038" s="418"/>
      <c r="J1038" s="418"/>
      <c r="K1038" s="418"/>
      <c r="L1038" s="418"/>
      <c r="M1038" s="418"/>
      <c r="N1038" s="418"/>
      <c r="O1038" s="418"/>
      <c r="P1038" s="418"/>
      <c r="Q1038" s="418"/>
      <c r="R1038" s="418"/>
      <c r="S1038" s="418"/>
      <c r="T1038" s="418"/>
      <c r="U1038" s="418"/>
      <c r="V1038" s="418"/>
      <c r="W1038" s="418"/>
      <c r="X1038" s="418"/>
      <c r="Y1038" s="418"/>
      <c r="Z1038" s="418"/>
    </row>
    <row r="1039" spans="1:26">
      <c r="A1039" s="423" t="str">
        <f t="shared" si="57"/>
        <v>Ейч Ар Кепитъл АД</v>
      </c>
      <c r="B1039" s="423" t="str">
        <f t="shared" si="58"/>
        <v>204654533</v>
      </c>
      <c r="C1039" s="424" t="str">
        <f t="shared" si="59"/>
        <v>31.12.2025</v>
      </c>
      <c r="D1039" s="418" t="s">
        <v>792</v>
      </c>
      <c r="E1039" s="418">
        <v>1</v>
      </c>
      <c r="F1039" s="418" t="s">
        <v>791</v>
      </c>
      <c r="G1039" s="418" t="s">
        <v>973</v>
      </c>
      <c r="H1039" s="425">
        <f>'Справка 7 България'!C88</f>
        <v>0</v>
      </c>
      <c r="I1039" s="418"/>
      <c r="J1039" s="418"/>
      <c r="K1039" s="418"/>
      <c r="L1039" s="418"/>
      <c r="M1039" s="418"/>
      <c r="N1039" s="418"/>
      <c r="O1039" s="418"/>
      <c r="P1039" s="418"/>
      <c r="Q1039" s="418"/>
      <c r="R1039" s="418"/>
      <c r="S1039" s="418"/>
      <c r="T1039" s="418"/>
      <c r="U1039" s="418"/>
      <c r="V1039" s="418"/>
      <c r="W1039" s="418"/>
      <c r="X1039" s="418"/>
      <c r="Y1039" s="418"/>
      <c r="Z1039" s="418"/>
    </row>
    <row r="1040" spans="1:26">
      <c r="A1040" s="423" t="str">
        <f t="shared" ref="A1040:A1103" si="60">pdeName</f>
        <v>Ейч Ар Кепитъл АД</v>
      </c>
      <c r="B1040" s="423" t="str">
        <f t="shared" ref="B1040:B1103" si="61">pdeBulstat</f>
        <v>204654533</v>
      </c>
      <c r="C1040" s="424" t="str">
        <f t="shared" ref="C1040:C1103" si="62">endDate</f>
        <v>31.12.2025</v>
      </c>
      <c r="D1040" s="418" t="s">
        <v>794</v>
      </c>
      <c r="E1040" s="418">
        <v>1</v>
      </c>
      <c r="F1040" s="418" t="s">
        <v>793</v>
      </c>
      <c r="G1040" s="418" t="s">
        <v>973</v>
      </c>
      <c r="H1040" s="425">
        <f>'Справка 7 България'!C89</f>
        <v>4</v>
      </c>
      <c r="I1040" s="418"/>
      <c r="J1040" s="418"/>
      <c r="K1040" s="418"/>
      <c r="L1040" s="418"/>
      <c r="M1040" s="418"/>
      <c r="N1040" s="418"/>
      <c r="O1040" s="418"/>
      <c r="P1040" s="418"/>
      <c r="Q1040" s="418"/>
      <c r="R1040" s="418"/>
      <c r="S1040" s="418"/>
      <c r="T1040" s="418"/>
      <c r="U1040" s="418"/>
      <c r="V1040" s="418"/>
      <c r="W1040" s="418"/>
      <c r="X1040" s="418"/>
      <c r="Y1040" s="418"/>
      <c r="Z1040" s="418"/>
    </row>
    <row r="1041" spans="1:26">
      <c r="A1041" s="423" t="str">
        <f t="shared" si="60"/>
        <v>Ейч Ар Кепитъл АД</v>
      </c>
      <c r="B1041" s="423" t="str">
        <f t="shared" si="61"/>
        <v>204654533</v>
      </c>
      <c r="C1041" s="424" t="str">
        <f t="shared" si="62"/>
        <v>31.12.2025</v>
      </c>
      <c r="D1041" s="418" t="s">
        <v>796</v>
      </c>
      <c r="E1041" s="418">
        <v>1</v>
      </c>
      <c r="F1041" s="418" t="s">
        <v>795</v>
      </c>
      <c r="G1041" s="418" t="s">
        <v>973</v>
      </c>
      <c r="H1041" s="425">
        <f>'Справка 7 България'!C90</f>
        <v>0</v>
      </c>
      <c r="I1041" s="418"/>
      <c r="J1041" s="418"/>
      <c r="K1041" s="418"/>
      <c r="L1041" s="418"/>
      <c r="M1041" s="418"/>
      <c r="N1041" s="418"/>
      <c r="O1041" s="418"/>
      <c r="P1041" s="418"/>
      <c r="Q1041" s="418"/>
      <c r="R1041" s="418"/>
      <c r="S1041" s="418"/>
      <c r="T1041" s="418"/>
      <c r="U1041" s="418"/>
      <c r="V1041" s="418"/>
      <c r="W1041" s="418"/>
      <c r="X1041" s="418"/>
      <c r="Y1041" s="418"/>
      <c r="Z1041" s="418"/>
    </row>
    <row r="1042" spans="1:26">
      <c r="A1042" s="423" t="str">
        <f t="shared" si="60"/>
        <v>Ейч Ар Кепитъл АД</v>
      </c>
      <c r="B1042" s="423" t="str">
        <f t="shared" si="61"/>
        <v>204654533</v>
      </c>
      <c r="C1042" s="424" t="str">
        <f t="shared" si="62"/>
        <v>31.12.2025</v>
      </c>
      <c r="D1042" s="418" t="s">
        <v>798</v>
      </c>
      <c r="E1042" s="418">
        <v>1</v>
      </c>
      <c r="F1042" s="418" t="s">
        <v>797</v>
      </c>
      <c r="G1042" s="418" t="s">
        <v>973</v>
      </c>
      <c r="H1042" s="425">
        <f>'Справка 7 България'!C91</f>
        <v>0</v>
      </c>
      <c r="I1042" s="418"/>
      <c r="J1042" s="418"/>
      <c r="K1042" s="418"/>
      <c r="L1042" s="418"/>
      <c r="M1042" s="418"/>
      <c r="N1042" s="418"/>
      <c r="O1042" s="418"/>
      <c r="P1042" s="418"/>
      <c r="Q1042" s="418"/>
      <c r="R1042" s="418"/>
      <c r="S1042" s="418"/>
      <c r="T1042" s="418"/>
      <c r="U1042" s="418"/>
      <c r="V1042" s="418"/>
      <c r="W1042" s="418"/>
      <c r="X1042" s="418"/>
      <c r="Y1042" s="418"/>
      <c r="Z1042" s="418"/>
    </row>
    <row r="1043" spans="1:26">
      <c r="A1043" s="423" t="str">
        <f t="shared" si="60"/>
        <v>Ейч Ар Кепитъл АД</v>
      </c>
      <c r="B1043" s="423" t="str">
        <f t="shared" si="61"/>
        <v>204654533</v>
      </c>
      <c r="C1043" s="424" t="str">
        <f t="shared" si="62"/>
        <v>31.12.2025</v>
      </c>
      <c r="D1043" s="418" t="s">
        <v>800</v>
      </c>
      <c r="E1043" s="418">
        <v>1</v>
      </c>
      <c r="F1043" s="418" t="s">
        <v>799</v>
      </c>
      <c r="G1043" s="418" t="s">
        <v>973</v>
      </c>
      <c r="H1043" s="425">
        <f>'Справка 7 България'!C92</f>
        <v>0</v>
      </c>
      <c r="I1043" s="418"/>
      <c r="J1043" s="418"/>
      <c r="K1043" s="418"/>
      <c r="L1043" s="418"/>
      <c r="M1043" s="418"/>
      <c r="N1043" s="418"/>
      <c r="O1043" s="418"/>
      <c r="P1043" s="418"/>
      <c r="Q1043" s="418"/>
      <c r="R1043" s="418"/>
      <c r="S1043" s="418"/>
      <c r="T1043" s="418"/>
      <c r="U1043" s="418"/>
      <c r="V1043" s="418"/>
      <c r="W1043" s="418"/>
      <c r="X1043" s="418"/>
      <c r="Y1043" s="418"/>
      <c r="Z1043" s="418"/>
    </row>
    <row r="1044" spans="1:26">
      <c r="A1044" s="423" t="str">
        <f t="shared" si="60"/>
        <v>Ейч Ар Кепитъл АД</v>
      </c>
      <c r="B1044" s="423" t="str">
        <f t="shared" si="61"/>
        <v>204654533</v>
      </c>
      <c r="C1044" s="424" t="str">
        <f t="shared" si="62"/>
        <v>31.12.2025</v>
      </c>
      <c r="D1044" s="418" t="s">
        <v>802</v>
      </c>
      <c r="E1044" s="418">
        <v>1</v>
      </c>
      <c r="F1044" s="418" t="s">
        <v>801</v>
      </c>
      <c r="G1044" s="418" t="s">
        <v>973</v>
      </c>
      <c r="H1044" s="425">
        <f>'Справка 7 България'!C93</f>
        <v>0</v>
      </c>
      <c r="I1044" s="418"/>
      <c r="J1044" s="418"/>
      <c r="K1044" s="418"/>
      <c r="L1044" s="418"/>
      <c r="M1044" s="418"/>
      <c r="N1044" s="418"/>
      <c r="O1044" s="418"/>
      <c r="P1044" s="418"/>
      <c r="Q1044" s="418"/>
      <c r="R1044" s="418"/>
      <c r="S1044" s="418"/>
      <c r="T1044" s="418"/>
      <c r="U1044" s="418"/>
      <c r="V1044" s="418"/>
      <c r="W1044" s="418"/>
      <c r="X1044" s="418"/>
      <c r="Y1044" s="418"/>
      <c r="Z1044" s="418"/>
    </row>
    <row r="1045" spans="1:26">
      <c r="A1045" s="423" t="str">
        <f t="shared" si="60"/>
        <v>Ейч Ар Кепитъл АД</v>
      </c>
      <c r="B1045" s="423" t="str">
        <f t="shared" si="61"/>
        <v>204654533</v>
      </c>
      <c r="C1045" s="424" t="str">
        <f t="shared" si="62"/>
        <v>31.12.2025</v>
      </c>
      <c r="D1045" s="418" t="s">
        <v>803</v>
      </c>
      <c r="E1045" s="418">
        <v>1</v>
      </c>
      <c r="F1045" s="418" t="s">
        <v>709</v>
      </c>
      <c r="G1045" s="418" t="s">
        <v>973</v>
      </c>
      <c r="H1045" s="425">
        <f>'Справка 7 България'!C94</f>
        <v>0</v>
      </c>
      <c r="I1045" s="418"/>
      <c r="J1045" s="418"/>
      <c r="K1045" s="418"/>
      <c r="L1045" s="418"/>
      <c r="M1045" s="418"/>
      <c r="N1045" s="418"/>
      <c r="O1045" s="418"/>
      <c r="P1045" s="418"/>
      <c r="Q1045" s="418"/>
      <c r="R1045" s="418"/>
      <c r="S1045" s="418"/>
      <c r="T1045" s="418"/>
      <c r="U1045" s="418"/>
      <c r="V1045" s="418"/>
      <c r="W1045" s="418"/>
      <c r="X1045" s="418"/>
      <c r="Y1045" s="418"/>
      <c r="Z1045" s="418"/>
    </row>
    <row r="1046" spans="1:26">
      <c r="A1046" s="423" t="str">
        <f t="shared" si="60"/>
        <v>Ейч Ар Кепитъл АД</v>
      </c>
      <c r="B1046" s="423" t="str">
        <f t="shared" si="61"/>
        <v>204654533</v>
      </c>
      <c r="C1046" s="424" t="str">
        <f t="shared" si="62"/>
        <v>31.12.2025</v>
      </c>
      <c r="D1046" s="418" t="s">
        <v>804</v>
      </c>
      <c r="E1046" s="418">
        <v>1</v>
      </c>
      <c r="F1046" s="418" t="s">
        <v>713</v>
      </c>
      <c r="G1046" s="418" t="s">
        <v>973</v>
      </c>
      <c r="H1046" s="425">
        <f>'Справка 7 България'!C95</f>
        <v>0</v>
      </c>
      <c r="I1046" s="418"/>
      <c r="J1046" s="418"/>
      <c r="K1046" s="418"/>
      <c r="L1046" s="418"/>
      <c r="M1046" s="418"/>
      <c r="N1046" s="418"/>
      <c r="O1046" s="418"/>
      <c r="P1046" s="418"/>
      <c r="Q1046" s="418"/>
      <c r="R1046" s="418"/>
      <c r="S1046" s="418"/>
      <c r="T1046" s="418"/>
      <c r="U1046" s="418"/>
      <c r="V1046" s="418"/>
      <c r="W1046" s="418"/>
      <c r="X1046" s="418"/>
      <c r="Y1046" s="418"/>
      <c r="Z1046" s="418"/>
    </row>
    <row r="1047" spans="1:26">
      <c r="A1047" s="423" t="str">
        <f t="shared" si="60"/>
        <v>Ейч Ар Кепитъл АД</v>
      </c>
      <c r="B1047" s="423" t="str">
        <f t="shared" si="61"/>
        <v>204654533</v>
      </c>
      <c r="C1047" s="424" t="str">
        <f t="shared" si="62"/>
        <v>31.12.2025</v>
      </c>
      <c r="D1047" s="418" t="s">
        <v>806</v>
      </c>
      <c r="E1047" s="418">
        <v>1</v>
      </c>
      <c r="F1047" s="418" t="s">
        <v>805</v>
      </c>
      <c r="G1047" s="418" t="s">
        <v>973</v>
      </c>
      <c r="H1047" s="425">
        <f>'Справка 7 България'!C96</f>
        <v>0</v>
      </c>
      <c r="I1047" s="418"/>
      <c r="J1047" s="418"/>
      <c r="K1047" s="418"/>
      <c r="L1047" s="418"/>
      <c r="M1047" s="418"/>
      <c r="N1047" s="418"/>
      <c r="O1047" s="418"/>
      <c r="P1047" s="418"/>
      <c r="Q1047" s="418"/>
      <c r="R1047" s="418"/>
      <c r="S1047" s="418"/>
      <c r="T1047" s="418"/>
      <c r="U1047" s="418"/>
      <c r="V1047" s="418"/>
      <c r="W1047" s="418"/>
      <c r="X1047" s="418"/>
      <c r="Y1047" s="418"/>
      <c r="Z1047" s="418"/>
    </row>
    <row r="1048" spans="1:26">
      <c r="A1048" s="423" t="str">
        <f t="shared" si="60"/>
        <v>Ейч Ар Кепитъл АД</v>
      </c>
      <c r="B1048" s="423" t="str">
        <f t="shared" si="61"/>
        <v>204654533</v>
      </c>
      <c r="C1048" s="424" t="str">
        <f t="shared" si="62"/>
        <v>31.12.2025</v>
      </c>
      <c r="D1048" s="418" t="s">
        <v>808</v>
      </c>
      <c r="E1048" s="418">
        <v>1</v>
      </c>
      <c r="F1048" s="418" t="s">
        <v>807</v>
      </c>
      <c r="G1048" s="418" t="s">
        <v>973</v>
      </c>
      <c r="H1048" s="425">
        <f>'Справка 7 България'!C97</f>
        <v>0</v>
      </c>
      <c r="I1048" s="418"/>
      <c r="J1048" s="418"/>
      <c r="K1048" s="418"/>
      <c r="L1048" s="418"/>
      <c r="M1048" s="418"/>
      <c r="N1048" s="418"/>
      <c r="O1048" s="418"/>
      <c r="P1048" s="418"/>
      <c r="Q1048" s="418"/>
      <c r="R1048" s="418"/>
      <c r="S1048" s="418"/>
      <c r="T1048" s="418"/>
      <c r="U1048" s="418"/>
      <c r="V1048" s="418"/>
      <c r="W1048" s="418"/>
      <c r="X1048" s="418"/>
      <c r="Y1048" s="418"/>
      <c r="Z1048" s="418"/>
    </row>
    <row r="1049" spans="1:26">
      <c r="A1049" s="423" t="str">
        <f t="shared" si="60"/>
        <v>Ейч Ар Кепитъл АД</v>
      </c>
      <c r="B1049" s="423" t="str">
        <f t="shared" si="61"/>
        <v>204654533</v>
      </c>
      <c r="C1049" s="424" t="str">
        <f t="shared" si="62"/>
        <v>31.12.2025</v>
      </c>
      <c r="D1049" s="418" t="s">
        <v>810</v>
      </c>
      <c r="E1049" s="418">
        <v>1</v>
      </c>
      <c r="F1049" s="418" t="s">
        <v>763</v>
      </c>
      <c r="G1049" s="418" t="s">
        <v>973</v>
      </c>
      <c r="H1049" s="427">
        <f>'Справка 7 България'!C98</f>
        <v>1063</v>
      </c>
      <c r="I1049" s="418"/>
      <c r="J1049" s="418"/>
      <c r="K1049" s="418"/>
      <c r="L1049" s="418"/>
      <c r="M1049" s="418"/>
      <c r="N1049" s="418"/>
      <c r="O1049" s="418"/>
      <c r="P1049" s="418"/>
      <c r="Q1049" s="418"/>
      <c r="R1049" s="418"/>
      <c r="S1049" s="418"/>
      <c r="T1049" s="418"/>
      <c r="U1049" s="418"/>
      <c r="V1049" s="418"/>
      <c r="W1049" s="418"/>
      <c r="X1049" s="418"/>
      <c r="Y1049" s="418"/>
      <c r="Z1049" s="418"/>
    </row>
    <row r="1050" spans="1:26">
      <c r="A1050" s="423" t="str">
        <f t="shared" si="60"/>
        <v>Ейч Ар Кепитъл АД</v>
      </c>
      <c r="B1050" s="423" t="str">
        <f t="shared" si="61"/>
        <v>204654533</v>
      </c>
      <c r="C1050" s="424" t="str">
        <f t="shared" si="62"/>
        <v>31.12.2025</v>
      </c>
      <c r="D1050" s="418" t="s">
        <v>812</v>
      </c>
      <c r="E1050" s="418">
        <v>1</v>
      </c>
      <c r="F1050" s="418" t="s">
        <v>811</v>
      </c>
      <c r="G1050" s="418" t="s">
        <v>973</v>
      </c>
      <c r="H1050" s="427">
        <f>'Справка 7 България'!C99</f>
        <v>1063</v>
      </c>
      <c r="I1050" s="418"/>
      <c r="J1050" s="418"/>
      <c r="K1050" s="418"/>
      <c r="L1050" s="418"/>
      <c r="M1050" s="418"/>
      <c r="N1050" s="418"/>
      <c r="O1050" s="418"/>
      <c r="P1050" s="418"/>
      <c r="Q1050" s="418"/>
      <c r="R1050" s="418"/>
      <c r="S1050" s="418"/>
      <c r="T1050" s="418"/>
      <c r="U1050" s="418"/>
      <c r="V1050" s="418"/>
      <c r="W1050" s="418"/>
      <c r="X1050" s="418"/>
      <c r="Y1050" s="418"/>
      <c r="Z1050" s="418"/>
    </row>
    <row r="1051" spans="1:26">
      <c r="A1051" s="423" t="str">
        <f t="shared" si="60"/>
        <v>Ейч Ар Кепитъл АД</v>
      </c>
      <c r="B1051" s="423" t="str">
        <f t="shared" si="61"/>
        <v>204654533</v>
      </c>
      <c r="C1051" s="424" t="str">
        <f t="shared" si="62"/>
        <v>31.12.2025</v>
      </c>
      <c r="D1051" s="418" t="s">
        <v>735</v>
      </c>
      <c r="E1051" s="418">
        <v>2</v>
      </c>
      <c r="F1051" s="418" t="s">
        <v>734</v>
      </c>
      <c r="G1051" s="418" t="s">
        <v>973</v>
      </c>
      <c r="H1051" s="425">
        <f>'Справка 7 България'!D54</f>
        <v>0</v>
      </c>
      <c r="I1051" s="418"/>
      <c r="J1051" s="418"/>
      <c r="K1051" s="418"/>
      <c r="L1051" s="418"/>
      <c r="M1051" s="418"/>
      <c r="N1051" s="418"/>
      <c r="O1051" s="418"/>
      <c r="P1051" s="418"/>
      <c r="Q1051" s="418"/>
      <c r="R1051" s="418"/>
      <c r="S1051" s="418"/>
      <c r="T1051" s="418"/>
      <c r="U1051" s="418"/>
      <c r="V1051" s="418"/>
      <c r="W1051" s="418"/>
      <c r="X1051" s="418"/>
      <c r="Y1051" s="418"/>
      <c r="Z1051" s="418"/>
    </row>
    <row r="1052" spans="1:26">
      <c r="A1052" s="423" t="str">
        <f t="shared" si="60"/>
        <v>Ейч Ар Кепитъл АД</v>
      </c>
      <c r="B1052" s="423" t="str">
        <f t="shared" si="61"/>
        <v>204654533</v>
      </c>
      <c r="C1052" s="424" t="str">
        <f t="shared" si="62"/>
        <v>31.12.2025</v>
      </c>
      <c r="D1052" s="418" t="s">
        <v>737</v>
      </c>
      <c r="E1052" s="418">
        <v>2</v>
      </c>
      <c r="F1052" s="418" t="s">
        <v>736</v>
      </c>
      <c r="G1052" s="418" t="s">
        <v>973</v>
      </c>
      <c r="H1052" s="425">
        <f>'Справка 7 България'!D55</f>
        <v>0</v>
      </c>
      <c r="I1052" s="418"/>
      <c r="J1052" s="418"/>
      <c r="K1052" s="418"/>
      <c r="L1052" s="418"/>
      <c r="M1052" s="418"/>
      <c r="N1052" s="418"/>
      <c r="O1052" s="418"/>
      <c r="P1052" s="418"/>
      <c r="Q1052" s="418"/>
      <c r="R1052" s="418"/>
      <c r="S1052" s="418"/>
      <c r="T1052" s="418"/>
      <c r="U1052" s="418"/>
      <c r="V1052" s="418"/>
      <c r="W1052" s="418"/>
      <c r="X1052" s="418"/>
      <c r="Y1052" s="418"/>
      <c r="Z1052" s="418"/>
    </row>
    <row r="1053" spans="1:26">
      <c r="A1053" s="423" t="str">
        <f t="shared" si="60"/>
        <v>Ейч Ар Кепитъл АД</v>
      </c>
      <c r="B1053" s="423" t="str">
        <f t="shared" si="61"/>
        <v>204654533</v>
      </c>
      <c r="C1053" s="424" t="str">
        <f t="shared" si="62"/>
        <v>31.12.2025</v>
      </c>
      <c r="D1053" s="418" t="s">
        <v>739</v>
      </c>
      <c r="E1053" s="418">
        <v>2</v>
      </c>
      <c r="F1053" s="418" t="s">
        <v>738</v>
      </c>
      <c r="G1053" s="418" t="s">
        <v>973</v>
      </c>
      <c r="H1053" s="425">
        <f>'Справка 7 България'!D56</f>
        <v>0</v>
      </c>
      <c r="I1053" s="418"/>
      <c r="J1053" s="418"/>
      <c r="K1053" s="418"/>
      <c r="L1053" s="418"/>
      <c r="M1053" s="418"/>
      <c r="N1053" s="418"/>
      <c r="O1053" s="418"/>
      <c r="P1053" s="418"/>
      <c r="Q1053" s="418"/>
      <c r="R1053" s="418"/>
      <c r="S1053" s="418"/>
      <c r="T1053" s="418"/>
      <c r="U1053" s="418"/>
      <c r="V1053" s="418"/>
      <c r="W1053" s="418"/>
      <c r="X1053" s="418"/>
      <c r="Y1053" s="418"/>
      <c r="Z1053" s="418"/>
    </row>
    <row r="1054" spans="1:26">
      <c r="A1054" s="423" t="str">
        <f t="shared" si="60"/>
        <v>Ейч Ар Кепитъл АД</v>
      </c>
      <c r="B1054" s="423" t="str">
        <f t="shared" si="61"/>
        <v>204654533</v>
      </c>
      <c r="C1054" s="424" t="str">
        <f t="shared" si="62"/>
        <v>31.12.2025</v>
      </c>
      <c r="D1054" s="418" t="s">
        <v>740</v>
      </c>
      <c r="E1054" s="418">
        <v>2</v>
      </c>
      <c r="F1054" s="418" t="s">
        <v>723</v>
      </c>
      <c r="G1054" s="418" t="s">
        <v>973</v>
      </c>
      <c r="H1054" s="425">
        <f>'Справка 7 България'!D57</f>
        <v>0</v>
      </c>
      <c r="I1054" s="418"/>
      <c r="J1054" s="418"/>
      <c r="K1054" s="418"/>
      <c r="L1054" s="418"/>
      <c r="M1054" s="418"/>
      <c r="N1054" s="418"/>
      <c r="O1054" s="418"/>
      <c r="P1054" s="418"/>
      <c r="Q1054" s="418"/>
      <c r="R1054" s="418"/>
      <c r="S1054" s="418"/>
      <c r="T1054" s="418"/>
      <c r="U1054" s="418"/>
      <c r="V1054" s="418"/>
      <c r="W1054" s="418"/>
      <c r="X1054" s="418"/>
      <c r="Y1054" s="418"/>
      <c r="Z1054" s="418"/>
    </row>
    <row r="1055" spans="1:26">
      <c r="A1055" s="423" t="str">
        <f t="shared" si="60"/>
        <v>Ейч Ар Кепитъл АД</v>
      </c>
      <c r="B1055" s="423" t="str">
        <f t="shared" si="61"/>
        <v>204654533</v>
      </c>
      <c r="C1055" s="424" t="str">
        <f t="shared" si="62"/>
        <v>31.12.2025</v>
      </c>
      <c r="D1055" s="418" t="s">
        <v>742</v>
      </c>
      <c r="E1055" s="418">
        <v>2</v>
      </c>
      <c r="F1055" s="418" t="s">
        <v>741</v>
      </c>
      <c r="G1055" s="418" t="s">
        <v>973</v>
      </c>
      <c r="H1055" s="425">
        <f>'Справка 7 България'!D58</f>
        <v>0</v>
      </c>
      <c r="I1055" s="418"/>
      <c r="J1055" s="418"/>
      <c r="K1055" s="418"/>
      <c r="L1055" s="418"/>
      <c r="M1055" s="418"/>
      <c r="N1055" s="418"/>
      <c r="O1055" s="418"/>
      <c r="P1055" s="418"/>
      <c r="Q1055" s="418"/>
      <c r="R1055" s="418"/>
      <c r="S1055" s="418"/>
      <c r="T1055" s="418"/>
      <c r="U1055" s="418"/>
      <c r="V1055" s="418"/>
      <c r="W1055" s="418"/>
      <c r="X1055" s="418"/>
      <c r="Y1055" s="418"/>
      <c r="Z1055" s="418"/>
    </row>
    <row r="1056" spans="1:26">
      <c r="A1056" s="423" t="str">
        <f t="shared" si="60"/>
        <v>Ейч Ар Кепитъл АД</v>
      </c>
      <c r="B1056" s="423" t="str">
        <f t="shared" si="61"/>
        <v>204654533</v>
      </c>
      <c r="C1056" s="424" t="str">
        <f t="shared" si="62"/>
        <v>31.12.2025</v>
      </c>
      <c r="D1056" s="418" t="s">
        <v>744</v>
      </c>
      <c r="E1056" s="418">
        <v>2</v>
      </c>
      <c r="F1056" s="418" t="s">
        <v>743</v>
      </c>
      <c r="G1056" s="418" t="s">
        <v>973</v>
      </c>
      <c r="H1056" s="425">
        <f>'Справка 7 България'!D59</f>
        <v>0</v>
      </c>
      <c r="I1056" s="418"/>
      <c r="J1056" s="418"/>
      <c r="K1056" s="418"/>
      <c r="L1056" s="418"/>
      <c r="M1056" s="418"/>
      <c r="N1056" s="418"/>
      <c r="O1056" s="418"/>
      <c r="P1056" s="418"/>
      <c r="Q1056" s="418"/>
      <c r="R1056" s="418"/>
      <c r="S1056" s="418"/>
      <c r="T1056" s="418"/>
      <c r="U1056" s="418"/>
      <c r="V1056" s="418"/>
      <c r="W1056" s="418"/>
      <c r="X1056" s="418"/>
      <c r="Y1056" s="418"/>
      <c r="Z1056" s="418"/>
    </row>
    <row r="1057" spans="1:26">
      <c r="A1057" s="423" t="str">
        <f t="shared" si="60"/>
        <v>Ейч Ар Кепитъл АД</v>
      </c>
      <c r="B1057" s="423" t="str">
        <f t="shared" si="61"/>
        <v>204654533</v>
      </c>
      <c r="C1057" s="424" t="str">
        <f t="shared" si="62"/>
        <v>31.12.2025</v>
      </c>
      <c r="D1057" s="418" t="s">
        <v>746</v>
      </c>
      <c r="E1057" s="418">
        <v>2</v>
      </c>
      <c r="F1057" s="418" t="s">
        <v>745</v>
      </c>
      <c r="G1057" s="418" t="s">
        <v>973</v>
      </c>
      <c r="H1057" s="425">
        <f>'Справка 7 България'!D60</f>
        <v>0</v>
      </c>
      <c r="I1057" s="418"/>
      <c r="J1057" s="418"/>
      <c r="K1057" s="418"/>
      <c r="L1057" s="418"/>
      <c r="M1057" s="418"/>
      <c r="N1057" s="418"/>
      <c r="O1057" s="418"/>
      <c r="P1057" s="418"/>
      <c r="Q1057" s="418"/>
      <c r="R1057" s="418"/>
      <c r="S1057" s="418"/>
      <c r="T1057" s="418"/>
      <c r="U1057" s="418"/>
      <c r="V1057" s="418"/>
      <c r="W1057" s="418"/>
      <c r="X1057" s="418"/>
      <c r="Y1057" s="418"/>
      <c r="Z1057" s="418"/>
    </row>
    <row r="1058" spans="1:26">
      <c r="A1058" s="423" t="str">
        <f t="shared" si="60"/>
        <v>Ейч Ар Кепитъл АД</v>
      </c>
      <c r="B1058" s="423" t="str">
        <f t="shared" si="61"/>
        <v>204654533</v>
      </c>
      <c r="C1058" s="424" t="str">
        <f t="shared" si="62"/>
        <v>31.12.2025</v>
      </c>
      <c r="D1058" s="418" t="s">
        <v>748</v>
      </c>
      <c r="E1058" s="418">
        <v>2</v>
      </c>
      <c r="F1058" s="418" t="s">
        <v>747</v>
      </c>
      <c r="G1058" s="418" t="s">
        <v>973</v>
      </c>
      <c r="H1058" s="425">
        <f>'Справка 7 България'!D61</f>
        <v>0</v>
      </c>
      <c r="I1058" s="418"/>
      <c r="J1058" s="418"/>
      <c r="K1058" s="418"/>
      <c r="L1058" s="418"/>
      <c r="M1058" s="418"/>
      <c r="N1058" s="418"/>
      <c r="O1058" s="418"/>
      <c r="P1058" s="418"/>
      <c r="Q1058" s="418"/>
      <c r="R1058" s="418"/>
      <c r="S1058" s="418"/>
      <c r="T1058" s="418"/>
      <c r="U1058" s="418"/>
      <c r="V1058" s="418"/>
      <c r="W1058" s="418"/>
      <c r="X1058" s="418"/>
      <c r="Y1058" s="418"/>
      <c r="Z1058" s="418"/>
    </row>
    <row r="1059" spans="1:26">
      <c r="A1059" s="423" t="str">
        <f t="shared" si="60"/>
        <v>Ейч Ар Кепитъл АД</v>
      </c>
      <c r="B1059" s="423" t="str">
        <f t="shared" si="61"/>
        <v>204654533</v>
      </c>
      <c r="C1059" s="424" t="str">
        <f t="shared" si="62"/>
        <v>31.12.2025</v>
      </c>
      <c r="D1059" s="418" t="s">
        <v>749</v>
      </c>
      <c r="E1059" s="418">
        <v>2</v>
      </c>
      <c r="F1059" s="418" t="s">
        <v>745</v>
      </c>
      <c r="G1059" s="418" t="s">
        <v>973</v>
      </c>
      <c r="H1059" s="425">
        <f>'Справка 7 България'!D62</f>
        <v>0</v>
      </c>
      <c r="I1059" s="418"/>
      <c r="J1059" s="418"/>
      <c r="K1059" s="418"/>
      <c r="L1059" s="418"/>
      <c r="M1059" s="418"/>
      <c r="N1059" s="418"/>
      <c r="O1059" s="418"/>
      <c r="P1059" s="418"/>
      <c r="Q1059" s="418"/>
      <c r="R1059" s="418"/>
      <c r="S1059" s="418"/>
      <c r="T1059" s="418"/>
      <c r="U1059" s="418"/>
      <c r="V1059" s="418"/>
      <c r="W1059" s="418"/>
      <c r="X1059" s="418"/>
      <c r="Y1059" s="418"/>
      <c r="Z1059" s="418"/>
    </row>
    <row r="1060" spans="1:26">
      <c r="A1060" s="423" t="str">
        <f t="shared" si="60"/>
        <v>Ейч Ар Кепитъл АД</v>
      </c>
      <c r="B1060" s="423" t="str">
        <f t="shared" si="61"/>
        <v>204654533</v>
      </c>
      <c r="C1060" s="424" t="str">
        <f t="shared" si="62"/>
        <v>31.12.2025</v>
      </c>
      <c r="D1060" s="418" t="s">
        <v>750</v>
      </c>
      <c r="E1060" s="418">
        <v>2</v>
      </c>
      <c r="F1060" s="418" t="s">
        <v>158</v>
      </c>
      <c r="G1060" s="418" t="s">
        <v>973</v>
      </c>
      <c r="H1060" s="425">
        <f>'Справка 7 България'!D63</f>
        <v>0</v>
      </c>
      <c r="I1060" s="418"/>
      <c r="J1060" s="418"/>
      <c r="K1060" s="418"/>
      <c r="L1060" s="418"/>
      <c r="M1060" s="418"/>
      <c r="N1060" s="418"/>
      <c r="O1060" s="418"/>
      <c r="P1060" s="418"/>
      <c r="Q1060" s="418"/>
      <c r="R1060" s="418"/>
      <c r="S1060" s="418"/>
      <c r="T1060" s="418"/>
      <c r="U1060" s="418"/>
      <c r="V1060" s="418"/>
      <c r="W1060" s="418"/>
      <c r="X1060" s="418"/>
      <c r="Y1060" s="418"/>
      <c r="Z1060" s="418"/>
    </row>
    <row r="1061" spans="1:26">
      <c r="A1061" s="423" t="str">
        <f t="shared" si="60"/>
        <v>Ейч Ар Кепитъл АД</v>
      </c>
      <c r="B1061" s="423" t="str">
        <f t="shared" si="61"/>
        <v>204654533</v>
      </c>
      <c r="C1061" s="424" t="str">
        <f t="shared" si="62"/>
        <v>31.12.2025</v>
      </c>
      <c r="D1061" s="418" t="s">
        <v>751</v>
      </c>
      <c r="E1061" s="418">
        <v>2</v>
      </c>
      <c r="F1061" s="418" t="s">
        <v>161</v>
      </c>
      <c r="G1061" s="418" t="s">
        <v>973</v>
      </c>
      <c r="H1061" s="425">
        <f>'Справка 7 България'!D64</f>
        <v>0</v>
      </c>
      <c r="I1061" s="418"/>
      <c r="J1061" s="418"/>
      <c r="K1061" s="418"/>
      <c r="L1061" s="418"/>
      <c r="M1061" s="418"/>
      <c r="N1061" s="418"/>
      <c r="O1061" s="418"/>
      <c r="P1061" s="418"/>
      <c r="Q1061" s="418"/>
      <c r="R1061" s="418"/>
      <c r="S1061" s="418"/>
      <c r="T1061" s="418"/>
      <c r="U1061" s="418"/>
      <c r="V1061" s="418"/>
      <c r="W1061" s="418"/>
      <c r="X1061" s="418"/>
      <c r="Y1061" s="418"/>
      <c r="Z1061" s="418"/>
    </row>
    <row r="1062" spans="1:26">
      <c r="A1062" s="423" t="str">
        <f t="shared" si="60"/>
        <v>Ейч Ар Кепитъл АД</v>
      </c>
      <c r="B1062" s="423" t="str">
        <f t="shared" si="61"/>
        <v>204654533</v>
      </c>
      <c r="C1062" s="424" t="str">
        <f t="shared" si="62"/>
        <v>31.12.2025</v>
      </c>
      <c r="D1062" s="418" t="s">
        <v>753</v>
      </c>
      <c r="E1062" s="418">
        <v>2</v>
      </c>
      <c r="F1062" s="418" t="s">
        <v>752</v>
      </c>
      <c r="G1062" s="418" t="s">
        <v>973</v>
      </c>
      <c r="H1062" s="425">
        <f>'Справка 7 България'!D65</f>
        <v>0</v>
      </c>
      <c r="I1062" s="418"/>
      <c r="J1062" s="418"/>
      <c r="K1062" s="418"/>
      <c r="L1062" s="418"/>
      <c r="M1062" s="418"/>
      <c r="N1062" s="418"/>
      <c r="O1062" s="418"/>
      <c r="P1062" s="418"/>
      <c r="Q1062" s="418"/>
      <c r="R1062" s="418"/>
      <c r="S1062" s="418"/>
      <c r="T1062" s="418"/>
      <c r="U1062" s="418"/>
      <c r="V1062" s="418"/>
      <c r="W1062" s="418"/>
      <c r="X1062" s="418"/>
      <c r="Y1062" s="418"/>
      <c r="Z1062" s="418"/>
    </row>
    <row r="1063" spans="1:26">
      <c r="A1063" s="423" t="str">
        <f t="shared" si="60"/>
        <v>Ейч Ар Кепитъл АД</v>
      </c>
      <c r="B1063" s="423" t="str">
        <f t="shared" si="61"/>
        <v>204654533</v>
      </c>
      <c r="C1063" s="424" t="str">
        <f t="shared" si="62"/>
        <v>31.12.2025</v>
      </c>
      <c r="D1063" s="418" t="s">
        <v>755</v>
      </c>
      <c r="E1063" s="418">
        <v>2</v>
      </c>
      <c r="F1063" s="418" t="s">
        <v>754</v>
      </c>
      <c r="G1063" s="418" t="s">
        <v>973</v>
      </c>
      <c r="H1063" s="425">
        <f>'Справка 7 България'!D66</f>
        <v>0</v>
      </c>
      <c r="I1063" s="418"/>
      <c r="J1063" s="418"/>
      <c r="K1063" s="418"/>
      <c r="L1063" s="418"/>
      <c r="M1063" s="418"/>
      <c r="N1063" s="418"/>
      <c r="O1063" s="418"/>
      <c r="P1063" s="418"/>
      <c r="Q1063" s="418"/>
      <c r="R1063" s="418"/>
      <c r="S1063" s="418"/>
      <c r="T1063" s="418"/>
      <c r="U1063" s="418"/>
      <c r="V1063" s="418"/>
      <c r="W1063" s="418"/>
      <c r="X1063" s="418"/>
      <c r="Y1063" s="418"/>
      <c r="Z1063" s="418"/>
    </row>
    <row r="1064" spans="1:26">
      <c r="A1064" s="423" t="str">
        <f t="shared" si="60"/>
        <v>Ейч Ар Кепитъл АД</v>
      </c>
      <c r="B1064" s="423" t="str">
        <f t="shared" si="61"/>
        <v>204654533</v>
      </c>
      <c r="C1064" s="424" t="str">
        <f t="shared" si="62"/>
        <v>31.12.2025</v>
      </c>
      <c r="D1064" s="418" t="s">
        <v>757</v>
      </c>
      <c r="E1064" s="418">
        <v>2</v>
      </c>
      <c r="F1064" s="418" t="s">
        <v>756</v>
      </c>
      <c r="G1064" s="418" t="s">
        <v>973</v>
      </c>
      <c r="H1064" s="425">
        <f>'Справка 7 България'!D67</f>
        <v>0</v>
      </c>
      <c r="I1064" s="418"/>
      <c r="J1064" s="418"/>
      <c r="K1064" s="418"/>
      <c r="L1064" s="418"/>
      <c r="M1064" s="418"/>
      <c r="N1064" s="418"/>
      <c r="O1064" s="418"/>
      <c r="P1064" s="418"/>
      <c r="Q1064" s="418"/>
      <c r="R1064" s="418"/>
      <c r="S1064" s="418"/>
      <c r="T1064" s="418"/>
      <c r="U1064" s="418"/>
      <c r="V1064" s="418"/>
      <c r="W1064" s="418"/>
      <c r="X1064" s="418"/>
      <c r="Y1064" s="418"/>
      <c r="Z1064" s="418"/>
    </row>
    <row r="1065" spans="1:26">
      <c r="A1065" s="423" t="str">
        <f t="shared" si="60"/>
        <v>Ейч Ар Кепитъл АД</v>
      </c>
      <c r="B1065" s="423" t="str">
        <f t="shared" si="61"/>
        <v>204654533</v>
      </c>
      <c r="C1065" s="424" t="str">
        <f t="shared" si="62"/>
        <v>31.12.2025</v>
      </c>
      <c r="D1065" s="418" t="s">
        <v>759</v>
      </c>
      <c r="E1065" s="418">
        <v>2</v>
      </c>
      <c r="F1065" s="418" t="s">
        <v>733</v>
      </c>
      <c r="G1065" s="418" t="s">
        <v>973</v>
      </c>
      <c r="H1065" s="425">
        <f>'Справка 7 България'!D68</f>
        <v>0</v>
      </c>
      <c r="I1065" s="418"/>
      <c r="J1065" s="418"/>
      <c r="K1065" s="418"/>
      <c r="L1065" s="418"/>
      <c r="M1065" s="418"/>
      <c r="N1065" s="418"/>
      <c r="O1065" s="418"/>
      <c r="P1065" s="418"/>
      <c r="Q1065" s="418"/>
      <c r="R1065" s="418"/>
      <c r="S1065" s="418"/>
      <c r="T1065" s="418"/>
      <c r="U1065" s="418"/>
      <c r="V1065" s="418"/>
      <c r="W1065" s="418"/>
      <c r="X1065" s="418"/>
      <c r="Y1065" s="418"/>
      <c r="Z1065" s="418"/>
    </row>
    <row r="1066" spans="1:26">
      <c r="A1066" s="423" t="str">
        <f t="shared" si="60"/>
        <v>Ейч Ар Кепитъл АД</v>
      </c>
      <c r="B1066" s="423" t="str">
        <f t="shared" si="61"/>
        <v>204654533</v>
      </c>
      <c r="C1066" s="424" t="str">
        <f t="shared" si="62"/>
        <v>31.12.2025</v>
      </c>
      <c r="D1066" s="418" t="s">
        <v>762</v>
      </c>
      <c r="E1066" s="418">
        <v>2</v>
      </c>
      <c r="F1066" s="418" t="s">
        <v>974</v>
      </c>
      <c r="G1066" s="418" t="s">
        <v>973</v>
      </c>
      <c r="H1066" s="425">
        <f>'Справка 7 България'!D70</f>
        <v>0</v>
      </c>
      <c r="I1066" s="418"/>
      <c r="J1066" s="418"/>
      <c r="K1066" s="418"/>
      <c r="L1066" s="418"/>
      <c r="M1066" s="418"/>
      <c r="N1066" s="418"/>
      <c r="O1066" s="418"/>
      <c r="P1066" s="418"/>
      <c r="Q1066" s="418"/>
      <c r="R1066" s="418"/>
      <c r="S1066" s="418"/>
      <c r="T1066" s="418"/>
      <c r="U1066" s="418"/>
      <c r="V1066" s="418"/>
      <c r="W1066" s="418"/>
      <c r="X1066" s="418"/>
      <c r="Y1066" s="418"/>
      <c r="Z1066" s="418"/>
    </row>
    <row r="1067" spans="1:26">
      <c r="A1067" s="423" t="str">
        <f t="shared" si="60"/>
        <v>Ейч Ар Кепитъл АД</v>
      </c>
      <c r="B1067" s="423" t="str">
        <f t="shared" si="61"/>
        <v>204654533</v>
      </c>
      <c r="C1067" s="424" t="str">
        <f t="shared" si="62"/>
        <v>31.12.2025</v>
      </c>
      <c r="D1067" s="418" t="s">
        <v>764</v>
      </c>
      <c r="E1067" s="418">
        <v>2</v>
      </c>
      <c r="F1067" s="418" t="s">
        <v>734</v>
      </c>
      <c r="G1067" s="418" t="s">
        <v>973</v>
      </c>
      <c r="H1067" s="425">
        <f>'Справка 7 България'!D73</f>
        <v>59</v>
      </c>
      <c r="I1067" s="418"/>
      <c r="J1067" s="418"/>
      <c r="K1067" s="418"/>
      <c r="L1067" s="418"/>
      <c r="M1067" s="418"/>
      <c r="N1067" s="418"/>
      <c r="O1067" s="418"/>
      <c r="P1067" s="418"/>
      <c r="Q1067" s="418"/>
      <c r="R1067" s="418"/>
      <c r="S1067" s="418"/>
      <c r="T1067" s="418"/>
      <c r="U1067" s="418"/>
      <c r="V1067" s="418"/>
      <c r="W1067" s="418"/>
      <c r="X1067" s="418"/>
      <c r="Y1067" s="418"/>
      <c r="Z1067" s="418"/>
    </row>
    <row r="1068" spans="1:26">
      <c r="A1068" s="423" t="str">
        <f t="shared" si="60"/>
        <v>Ейч Ар Кепитъл АД</v>
      </c>
      <c r="B1068" s="423" t="str">
        <f t="shared" si="61"/>
        <v>204654533</v>
      </c>
      <c r="C1068" s="424" t="str">
        <f t="shared" si="62"/>
        <v>31.12.2025</v>
      </c>
      <c r="D1068" s="418" t="s">
        <v>766</v>
      </c>
      <c r="E1068" s="418">
        <v>2</v>
      </c>
      <c r="F1068" s="418" t="s">
        <v>765</v>
      </c>
      <c r="G1068" s="418" t="s">
        <v>973</v>
      </c>
      <c r="H1068" s="425">
        <f>'Справка 7 България'!D74</f>
        <v>0</v>
      </c>
      <c r="I1068" s="418"/>
      <c r="J1068" s="418"/>
      <c r="K1068" s="418"/>
      <c r="L1068" s="418"/>
      <c r="M1068" s="418"/>
      <c r="N1068" s="418"/>
      <c r="O1068" s="418"/>
      <c r="P1068" s="418"/>
      <c r="Q1068" s="418"/>
      <c r="R1068" s="418"/>
      <c r="S1068" s="418"/>
      <c r="T1068" s="418"/>
      <c r="U1068" s="418"/>
      <c r="V1068" s="418"/>
      <c r="W1068" s="418"/>
      <c r="X1068" s="418"/>
      <c r="Y1068" s="418"/>
      <c r="Z1068" s="418"/>
    </row>
    <row r="1069" spans="1:26">
      <c r="A1069" s="423" t="str">
        <f t="shared" si="60"/>
        <v>Ейч Ар Кепитъл АД</v>
      </c>
      <c r="B1069" s="423" t="str">
        <f t="shared" si="61"/>
        <v>204654533</v>
      </c>
      <c r="C1069" s="424" t="str">
        <f t="shared" si="62"/>
        <v>31.12.2025</v>
      </c>
      <c r="D1069" s="418" t="s">
        <v>768</v>
      </c>
      <c r="E1069" s="418">
        <v>2</v>
      </c>
      <c r="F1069" s="418" t="s">
        <v>767</v>
      </c>
      <c r="G1069" s="418" t="s">
        <v>973</v>
      </c>
      <c r="H1069" s="425">
        <f>'Справка 7 България'!D75</f>
        <v>59</v>
      </c>
      <c r="I1069" s="418"/>
      <c r="J1069" s="418"/>
      <c r="K1069" s="418"/>
      <c r="L1069" s="418"/>
      <c r="M1069" s="418"/>
      <c r="N1069" s="418"/>
      <c r="O1069" s="418"/>
      <c r="P1069" s="418"/>
      <c r="Q1069" s="418"/>
      <c r="R1069" s="418"/>
      <c r="S1069" s="418"/>
      <c r="T1069" s="418"/>
      <c r="U1069" s="418"/>
      <c r="V1069" s="418"/>
      <c r="W1069" s="418"/>
      <c r="X1069" s="418"/>
      <c r="Y1069" s="418"/>
      <c r="Z1069" s="418"/>
    </row>
    <row r="1070" spans="1:26">
      <c r="A1070" s="423" t="str">
        <f t="shared" si="60"/>
        <v>Ейч Ар Кепитъл АД</v>
      </c>
      <c r="B1070" s="423" t="str">
        <f t="shared" si="61"/>
        <v>204654533</v>
      </c>
      <c r="C1070" s="424" t="str">
        <f t="shared" si="62"/>
        <v>31.12.2025</v>
      </c>
      <c r="D1070" s="418" t="s">
        <v>770</v>
      </c>
      <c r="E1070" s="418">
        <v>2</v>
      </c>
      <c r="F1070" s="418" t="s">
        <v>769</v>
      </c>
      <c r="G1070" s="418" t="s">
        <v>973</v>
      </c>
      <c r="H1070" s="425">
        <f>'Справка 7 България'!D76</f>
        <v>0</v>
      </c>
      <c r="I1070" s="418"/>
      <c r="J1070" s="418"/>
      <c r="K1070" s="418"/>
      <c r="L1070" s="418"/>
      <c r="M1070" s="418"/>
      <c r="N1070" s="418"/>
      <c r="O1070" s="418"/>
      <c r="P1070" s="418"/>
      <c r="Q1070" s="418"/>
      <c r="R1070" s="418"/>
      <c r="S1070" s="418"/>
      <c r="T1070" s="418"/>
      <c r="U1070" s="418"/>
      <c r="V1070" s="418"/>
      <c r="W1070" s="418"/>
      <c r="X1070" s="418"/>
      <c r="Y1070" s="418"/>
      <c r="Z1070" s="418"/>
    </row>
    <row r="1071" spans="1:26">
      <c r="A1071" s="423" t="str">
        <f t="shared" si="60"/>
        <v>Ейч Ар Кепитъл АД</v>
      </c>
      <c r="B1071" s="423" t="str">
        <f t="shared" si="61"/>
        <v>204654533</v>
      </c>
      <c r="C1071" s="424" t="str">
        <f t="shared" si="62"/>
        <v>31.12.2025</v>
      </c>
      <c r="D1071" s="418" t="s">
        <v>771</v>
      </c>
      <c r="E1071" s="418">
        <v>2</v>
      </c>
      <c r="F1071" s="418" t="s">
        <v>741</v>
      </c>
      <c r="G1071" s="418" t="s">
        <v>973</v>
      </c>
      <c r="H1071" s="425">
        <f>'Справка 7 България'!D77</f>
        <v>0</v>
      </c>
      <c r="I1071" s="418"/>
      <c r="J1071" s="418"/>
      <c r="K1071" s="418"/>
      <c r="L1071" s="418"/>
      <c r="M1071" s="418"/>
      <c r="N1071" s="418"/>
      <c r="O1071" s="418"/>
      <c r="P1071" s="418"/>
      <c r="Q1071" s="418"/>
      <c r="R1071" s="418"/>
      <c r="S1071" s="418"/>
      <c r="T1071" s="418"/>
      <c r="U1071" s="418"/>
      <c r="V1071" s="418"/>
      <c r="W1071" s="418"/>
      <c r="X1071" s="418"/>
      <c r="Y1071" s="418"/>
      <c r="Z1071" s="418"/>
    </row>
    <row r="1072" spans="1:26">
      <c r="A1072" s="423" t="str">
        <f t="shared" si="60"/>
        <v>Ейч Ар Кепитъл АД</v>
      </c>
      <c r="B1072" s="423" t="str">
        <f t="shared" si="61"/>
        <v>204654533</v>
      </c>
      <c r="C1072" s="424" t="str">
        <f t="shared" si="62"/>
        <v>31.12.2025</v>
      </c>
      <c r="D1072" s="418" t="s">
        <v>773</v>
      </c>
      <c r="E1072" s="418">
        <v>2</v>
      </c>
      <c r="F1072" s="418" t="s">
        <v>772</v>
      </c>
      <c r="G1072" s="418" t="s">
        <v>973</v>
      </c>
      <c r="H1072" s="425">
        <f>'Справка 7 България'!D78</f>
        <v>0</v>
      </c>
      <c r="I1072" s="418"/>
      <c r="J1072" s="418"/>
      <c r="K1072" s="418"/>
      <c r="L1072" s="418"/>
      <c r="M1072" s="418"/>
      <c r="N1072" s="418"/>
      <c r="O1072" s="418"/>
      <c r="P1072" s="418"/>
      <c r="Q1072" s="418"/>
      <c r="R1072" s="418"/>
      <c r="S1072" s="418"/>
      <c r="T1072" s="418"/>
      <c r="U1072" s="418"/>
      <c r="V1072" s="418"/>
      <c r="W1072" s="418"/>
      <c r="X1072" s="418"/>
      <c r="Y1072" s="418"/>
      <c r="Z1072" s="418"/>
    </row>
    <row r="1073" spans="1:26">
      <c r="A1073" s="423" t="str">
        <f t="shared" si="60"/>
        <v>Ейч Ар Кепитъл АД</v>
      </c>
      <c r="B1073" s="423" t="str">
        <f t="shared" si="61"/>
        <v>204654533</v>
      </c>
      <c r="C1073" s="424" t="str">
        <f t="shared" si="62"/>
        <v>31.12.2025</v>
      </c>
      <c r="D1073" s="418" t="s">
        <v>775</v>
      </c>
      <c r="E1073" s="418">
        <v>2</v>
      </c>
      <c r="F1073" s="418" t="s">
        <v>774</v>
      </c>
      <c r="G1073" s="418" t="s">
        <v>973</v>
      </c>
      <c r="H1073" s="425">
        <f>'Справка 7 България'!D79</f>
        <v>0</v>
      </c>
      <c r="I1073" s="418"/>
      <c r="J1073" s="418"/>
      <c r="K1073" s="418"/>
      <c r="L1073" s="418"/>
      <c r="M1073" s="418"/>
      <c r="N1073" s="418"/>
      <c r="O1073" s="418"/>
      <c r="P1073" s="418"/>
      <c r="Q1073" s="418"/>
      <c r="R1073" s="418"/>
      <c r="S1073" s="418"/>
      <c r="T1073" s="418"/>
      <c r="U1073" s="418"/>
      <c r="V1073" s="418"/>
      <c r="W1073" s="418"/>
      <c r="X1073" s="418"/>
      <c r="Y1073" s="418"/>
      <c r="Z1073" s="418"/>
    </row>
    <row r="1074" spans="1:26">
      <c r="A1074" s="423" t="str">
        <f t="shared" si="60"/>
        <v>Ейч Ар Кепитъл АД</v>
      </c>
      <c r="B1074" s="423" t="str">
        <f t="shared" si="61"/>
        <v>204654533</v>
      </c>
      <c r="C1074" s="424" t="str">
        <f t="shared" si="62"/>
        <v>31.12.2025</v>
      </c>
      <c r="D1074" s="418" t="s">
        <v>777</v>
      </c>
      <c r="E1074" s="418">
        <v>2</v>
      </c>
      <c r="F1074" s="418" t="s">
        <v>776</v>
      </c>
      <c r="G1074" s="418" t="s">
        <v>973</v>
      </c>
      <c r="H1074" s="425">
        <f>'Справка 7 България'!D80</f>
        <v>0</v>
      </c>
      <c r="I1074" s="418"/>
      <c r="J1074" s="418"/>
      <c r="K1074" s="418"/>
      <c r="L1074" s="418"/>
      <c r="M1074" s="418"/>
      <c r="N1074" s="418"/>
      <c r="O1074" s="418"/>
      <c r="P1074" s="418"/>
      <c r="Q1074" s="418"/>
      <c r="R1074" s="418"/>
      <c r="S1074" s="418"/>
      <c r="T1074" s="418"/>
      <c r="U1074" s="418"/>
      <c r="V1074" s="418"/>
      <c r="W1074" s="418"/>
      <c r="X1074" s="418"/>
      <c r="Y1074" s="418"/>
      <c r="Z1074" s="418"/>
    </row>
    <row r="1075" spans="1:26">
      <c r="A1075" s="423" t="str">
        <f t="shared" si="60"/>
        <v>Ейч Ар Кепитъл АД</v>
      </c>
      <c r="B1075" s="423" t="str">
        <f t="shared" si="61"/>
        <v>204654533</v>
      </c>
      <c r="C1075" s="424" t="str">
        <f t="shared" si="62"/>
        <v>31.12.2025</v>
      </c>
      <c r="D1075" s="418" t="s">
        <v>778</v>
      </c>
      <c r="E1075" s="418">
        <v>2</v>
      </c>
      <c r="F1075" s="418" t="s">
        <v>745</v>
      </c>
      <c r="G1075" s="418" t="s">
        <v>973</v>
      </c>
      <c r="H1075" s="425">
        <f>'Справка 7 България'!D81</f>
        <v>0</v>
      </c>
      <c r="I1075" s="418"/>
      <c r="J1075" s="418"/>
      <c r="K1075" s="418"/>
      <c r="L1075" s="418"/>
      <c r="M1075" s="418"/>
      <c r="N1075" s="418"/>
      <c r="O1075" s="418"/>
      <c r="P1075" s="418"/>
      <c r="Q1075" s="418"/>
      <c r="R1075" s="418"/>
      <c r="S1075" s="418"/>
      <c r="T1075" s="418"/>
      <c r="U1075" s="418"/>
      <c r="V1075" s="418"/>
      <c r="W1075" s="418"/>
      <c r="X1075" s="418"/>
      <c r="Y1075" s="418"/>
      <c r="Z1075" s="418"/>
    </row>
    <row r="1076" spans="1:26">
      <c r="A1076" s="423" t="str">
        <f t="shared" si="60"/>
        <v>Ейч Ар Кепитъл АД</v>
      </c>
      <c r="B1076" s="423" t="str">
        <f t="shared" si="61"/>
        <v>204654533</v>
      </c>
      <c r="C1076" s="424" t="str">
        <f t="shared" si="62"/>
        <v>31.12.2025</v>
      </c>
      <c r="D1076" s="418" t="s">
        <v>780</v>
      </c>
      <c r="E1076" s="418">
        <v>2</v>
      </c>
      <c r="F1076" s="418" t="s">
        <v>779</v>
      </c>
      <c r="G1076" s="418" t="s">
        <v>973</v>
      </c>
      <c r="H1076" s="425">
        <f>'Справка 7 България'!D82</f>
        <v>0</v>
      </c>
      <c r="I1076" s="418"/>
      <c r="J1076" s="418"/>
      <c r="K1076" s="418"/>
      <c r="L1076" s="418"/>
      <c r="M1076" s="418"/>
      <c r="N1076" s="418"/>
      <c r="O1076" s="418"/>
      <c r="P1076" s="418"/>
      <c r="Q1076" s="418"/>
      <c r="R1076" s="418"/>
      <c r="S1076" s="418"/>
      <c r="T1076" s="418"/>
      <c r="U1076" s="418"/>
      <c r="V1076" s="418"/>
      <c r="W1076" s="418"/>
      <c r="X1076" s="418"/>
      <c r="Y1076" s="418"/>
      <c r="Z1076" s="418"/>
    </row>
    <row r="1077" spans="1:26">
      <c r="A1077" s="423" t="str">
        <f t="shared" si="60"/>
        <v>Ейч Ар Кепитъл АД</v>
      </c>
      <c r="B1077" s="423" t="str">
        <f t="shared" si="61"/>
        <v>204654533</v>
      </c>
      <c r="C1077" s="424" t="str">
        <f t="shared" si="62"/>
        <v>31.12.2025</v>
      </c>
      <c r="D1077" s="418" t="s">
        <v>782</v>
      </c>
      <c r="E1077" s="418">
        <v>2</v>
      </c>
      <c r="F1077" s="418" t="s">
        <v>781</v>
      </c>
      <c r="G1077" s="418" t="s">
        <v>973</v>
      </c>
      <c r="H1077" s="425">
        <f>'Справка 7 България'!D83</f>
        <v>0</v>
      </c>
      <c r="I1077" s="418"/>
      <c r="J1077" s="418"/>
      <c r="K1077" s="418"/>
      <c r="L1077" s="418"/>
      <c r="M1077" s="418"/>
      <c r="N1077" s="418"/>
      <c r="O1077" s="418"/>
      <c r="P1077" s="418"/>
      <c r="Q1077" s="418"/>
      <c r="R1077" s="418"/>
      <c r="S1077" s="418"/>
      <c r="T1077" s="418"/>
      <c r="U1077" s="418"/>
      <c r="V1077" s="418"/>
      <c r="W1077" s="418"/>
      <c r="X1077" s="418"/>
      <c r="Y1077" s="418"/>
      <c r="Z1077" s="418"/>
    </row>
    <row r="1078" spans="1:26">
      <c r="A1078" s="423" t="str">
        <f t="shared" si="60"/>
        <v>Ейч Ар Кепитъл АД</v>
      </c>
      <c r="B1078" s="423" t="str">
        <f t="shared" si="61"/>
        <v>204654533</v>
      </c>
      <c r="C1078" s="424" t="str">
        <f t="shared" si="62"/>
        <v>31.12.2025</v>
      </c>
      <c r="D1078" s="418" t="s">
        <v>784</v>
      </c>
      <c r="E1078" s="418">
        <v>2</v>
      </c>
      <c r="F1078" s="418" t="s">
        <v>783</v>
      </c>
      <c r="G1078" s="418" t="s">
        <v>973</v>
      </c>
      <c r="H1078" s="425">
        <f>'Справка 7 България'!D84</f>
        <v>0</v>
      </c>
      <c r="I1078" s="418"/>
      <c r="J1078" s="418"/>
      <c r="K1078" s="418"/>
      <c r="L1078" s="418"/>
      <c r="M1078" s="418"/>
      <c r="N1078" s="418"/>
      <c r="O1078" s="418"/>
      <c r="P1078" s="418"/>
      <c r="Q1078" s="418"/>
      <c r="R1078" s="418"/>
      <c r="S1078" s="418"/>
      <c r="T1078" s="418"/>
      <c r="U1078" s="418"/>
      <c r="V1078" s="418"/>
      <c r="W1078" s="418"/>
      <c r="X1078" s="418"/>
      <c r="Y1078" s="418"/>
      <c r="Z1078" s="418"/>
    </row>
    <row r="1079" spans="1:26">
      <c r="A1079" s="423" t="str">
        <f t="shared" si="60"/>
        <v>Ейч Ар Кепитъл АД</v>
      </c>
      <c r="B1079" s="423" t="str">
        <f t="shared" si="61"/>
        <v>204654533</v>
      </c>
      <c r="C1079" s="424" t="str">
        <f t="shared" si="62"/>
        <v>31.12.2025</v>
      </c>
      <c r="D1079" s="418" t="s">
        <v>786</v>
      </c>
      <c r="E1079" s="418">
        <v>2</v>
      </c>
      <c r="F1079" s="418" t="s">
        <v>785</v>
      </c>
      <c r="G1079" s="418" t="s">
        <v>973</v>
      </c>
      <c r="H1079" s="425">
        <f>'Справка 7 България'!D85</f>
        <v>0</v>
      </c>
      <c r="I1079" s="418"/>
      <c r="J1079" s="418"/>
      <c r="K1079" s="418"/>
      <c r="L1079" s="418"/>
      <c r="M1079" s="418"/>
      <c r="N1079" s="418"/>
      <c r="O1079" s="418"/>
      <c r="P1079" s="418"/>
      <c r="Q1079" s="418"/>
      <c r="R1079" s="418"/>
      <c r="S1079" s="418"/>
      <c r="T1079" s="418"/>
      <c r="U1079" s="418"/>
      <c r="V1079" s="418"/>
      <c r="W1079" s="418"/>
      <c r="X1079" s="418"/>
      <c r="Y1079" s="418"/>
      <c r="Z1079" s="418"/>
    </row>
    <row r="1080" spans="1:26">
      <c r="A1080" s="423" t="str">
        <f t="shared" si="60"/>
        <v>Ейч Ар Кепитъл АД</v>
      </c>
      <c r="B1080" s="423" t="str">
        <f t="shared" si="61"/>
        <v>204654533</v>
      </c>
      <c r="C1080" s="424" t="str">
        <f t="shared" si="62"/>
        <v>31.12.2025</v>
      </c>
      <c r="D1080" s="418" t="s">
        <v>788</v>
      </c>
      <c r="E1080" s="418">
        <v>2</v>
      </c>
      <c r="F1080" s="418" t="s">
        <v>787</v>
      </c>
      <c r="G1080" s="418" t="s">
        <v>973</v>
      </c>
      <c r="H1080" s="425">
        <f>'Справка 7 България'!D86</f>
        <v>0</v>
      </c>
      <c r="I1080" s="418"/>
      <c r="J1080" s="418"/>
      <c r="K1080" s="418"/>
      <c r="L1080" s="418"/>
      <c r="M1080" s="418"/>
      <c r="N1080" s="418"/>
      <c r="O1080" s="418"/>
      <c r="P1080" s="418"/>
      <c r="Q1080" s="418"/>
      <c r="R1080" s="418"/>
      <c r="S1080" s="418"/>
      <c r="T1080" s="418"/>
      <c r="U1080" s="418"/>
      <c r="V1080" s="418"/>
      <c r="W1080" s="418"/>
      <c r="X1080" s="418"/>
      <c r="Y1080" s="418"/>
      <c r="Z1080" s="418"/>
    </row>
    <row r="1081" spans="1:26">
      <c r="A1081" s="423" t="str">
        <f t="shared" si="60"/>
        <v>Ейч Ар Кепитъл АД</v>
      </c>
      <c r="B1081" s="423" t="str">
        <f t="shared" si="61"/>
        <v>204654533</v>
      </c>
      <c r="C1081" s="424" t="str">
        <f t="shared" si="62"/>
        <v>31.12.2025</v>
      </c>
      <c r="D1081" s="418" t="s">
        <v>790</v>
      </c>
      <c r="E1081" s="418">
        <v>2</v>
      </c>
      <c r="F1081" s="418" t="s">
        <v>789</v>
      </c>
      <c r="G1081" s="418" t="s">
        <v>973</v>
      </c>
      <c r="H1081" s="427">
        <f>'Справка 7 България'!D87</f>
        <v>4</v>
      </c>
      <c r="I1081" s="418"/>
      <c r="J1081" s="418"/>
      <c r="K1081" s="418"/>
      <c r="L1081" s="418"/>
      <c r="M1081" s="418"/>
      <c r="N1081" s="418"/>
      <c r="O1081" s="418"/>
      <c r="P1081" s="418"/>
      <c r="Q1081" s="418"/>
      <c r="R1081" s="418"/>
      <c r="S1081" s="418"/>
      <c r="T1081" s="418"/>
      <c r="U1081" s="418"/>
      <c r="V1081" s="418"/>
      <c r="W1081" s="418"/>
      <c r="X1081" s="418"/>
      <c r="Y1081" s="418"/>
      <c r="Z1081" s="418"/>
    </row>
    <row r="1082" spans="1:26">
      <c r="A1082" s="423" t="str">
        <f t="shared" si="60"/>
        <v>Ейч Ар Кепитъл АД</v>
      </c>
      <c r="B1082" s="423" t="str">
        <f t="shared" si="61"/>
        <v>204654533</v>
      </c>
      <c r="C1082" s="424" t="str">
        <f t="shared" si="62"/>
        <v>31.12.2025</v>
      </c>
      <c r="D1082" s="418" t="s">
        <v>792</v>
      </c>
      <c r="E1082" s="418">
        <v>2</v>
      </c>
      <c r="F1082" s="418" t="s">
        <v>791</v>
      </c>
      <c r="G1082" s="418" t="s">
        <v>973</v>
      </c>
      <c r="H1082" s="425">
        <f>'Справка 7 България'!D88</f>
        <v>0</v>
      </c>
      <c r="I1082" s="418"/>
      <c r="J1082" s="418"/>
      <c r="K1082" s="418"/>
      <c r="L1082" s="418"/>
      <c r="M1082" s="418"/>
      <c r="N1082" s="418"/>
      <c r="O1082" s="418"/>
      <c r="P1082" s="418"/>
      <c r="Q1082" s="418"/>
      <c r="R1082" s="418"/>
      <c r="S1082" s="418"/>
      <c r="T1082" s="418"/>
      <c r="U1082" s="418"/>
      <c r="V1082" s="418"/>
      <c r="W1082" s="418"/>
      <c r="X1082" s="418"/>
      <c r="Y1082" s="418"/>
      <c r="Z1082" s="418"/>
    </row>
    <row r="1083" spans="1:26">
      <c r="A1083" s="423" t="str">
        <f t="shared" si="60"/>
        <v>Ейч Ар Кепитъл АД</v>
      </c>
      <c r="B1083" s="423" t="str">
        <f t="shared" si="61"/>
        <v>204654533</v>
      </c>
      <c r="C1083" s="424" t="str">
        <f t="shared" si="62"/>
        <v>31.12.2025</v>
      </c>
      <c r="D1083" s="418" t="s">
        <v>794</v>
      </c>
      <c r="E1083" s="418">
        <v>2</v>
      </c>
      <c r="F1083" s="418" t="s">
        <v>793</v>
      </c>
      <c r="G1083" s="418" t="s">
        <v>973</v>
      </c>
      <c r="H1083" s="425">
        <f>'Справка 7 България'!D89</f>
        <v>4</v>
      </c>
      <c r="I1083" s="418"/>
      <c r="J1083" s="418"/>
      <c r="K1083" s="418"/>
      <c r="L1083" s="418"/>
      <c r="M1083" s="418"/>
      <c r="N1083" s="418"/>
      <c r="O1083" s="418"/>
      <c r="P1083" s="418"/>
      <c r="Q1083" s="418"/>
      <c r="R1083" s="418"/>
      <c r="S1083" s="418"/>
      <c r="T1083" s="418"/>
      <c r="U1083" s="418"/>
      <c r="V1083" s="418"/>
      <c r="W1083" s="418"/>
      <c r="X1083" s="418"/>
      <c r="Y1083" s="418"/>
      <c r="Z1083" s="418"/>
    </row>
    <row r="1084" spans="1:26">
      <c r="A1084" s="423" t="str">
        <f t="shared" si="60"/>
        <v>Ейч Ар Кепитъл АД</v>
      </c>
      <c r="B1084" s="423" t="str">
        <f t="shared" si="61"/>
        <v>204654533</v>
      </c>
      <c r="C1084" s="424" t="str">
        <f t="shared" si="62"/>
        <v>31.12.2025</v>
      </c>
      <c r="D1084" s="418" t="s">
        <v>796</v>
      </c>
      <c r="E1084" s="418">
        <v>2</v>
      </c>
      <c r="F1084" s="418" t="s">
        <v>795</v>
      </c>
      <c r="G1084" s="418" t="s">
        <v>973</v>
      </c>
      <c r="H1084" s="425">
        <f>'Справка 7 България'!D90</f>
        <v>0</v>
      </c>
      <c r="I1084" s="418"/>
      <c r="J1084" s="418"/>
      <c r="K1084" s="418"/>
      <c r="L1084" s="418"/>
      <c r="M1084" s="418"/>
      <c r="N1084" s="418"/>
      <c r="O1084" s="418"/>
      <c r="P1084" s="418"/>
      <c r="Q1084" s="418"/>
      <c r="R1084" s="418"/>
      <c r="S1084" s="418"/>
      <c r="T1084" s="418"/>
      <c r="U1084" s="418"/>
      <c r="V1084" s="418"/>
      <c r="W1084" s="418"/>
      <c r="X1084" s="418"/>
      <c r="Y1084" s="418"/>
      <c r="Z1084" s="418"/>
    </row>
    <row r="1085" spans="1:26">
      <c r="A1085" s="423" t="str">
        <f t="shared" si="60"/>
        <v>Ейч Ар Кепитъл АД</v>
      </c>
      <c r="B1085" s="423" t="str">
        <f t="shared" si="61"/>
        <v>204654533</v>
      </c>
      <c r="C1085" s="424" t="str">
        <f t="shared" si="62"/>
        <v>31.12.2025</v>
      </c>
      <c r="D1085" s="418" t="s">
        <v>798</v>
      </c>
      <c r="E1085" s="418">
        <v>2</v>
      </c>
      <c r="F1085" s="418" t="s">
        <v>797</v>
      </c>
      <c r="G1085" s="418" t="s">
        <v>973</v>
      </c>
      <c r="H1085" s="425">
        <f>'Справка 7 България'!D91</f>
        <v>0</v>
      </c>
      <c r="I1085" s="418"/>
      <c r="J1085" s="418"/>
      <c r="K1085" s="418"/>
      <c r="L1085" s="418"/>
      <c r="M1085" s="418"/>
      <c r="N1085" s="418"/>
      <c r="O1085" s="418"/>
      <c r="P1085" s="418"/>
      <c r="Q1085" s="418"/>
      <c r="R1085" s="418"/>
      <c r="S1085" s="418"/>
      <c r="T1085" s="418"/>
      <c r="U1085" s="418"/>
      <c r="V1085" s="418"/>
      <c r="W1085" s="418"/>
      <c r="X1085" s="418"/>
      <c r="Y1085" s="418"/>
      <c r="Z1085" s="418"/>
    </row>
    <row r="1086" spans="1:26">
      <c r="A1086" s="423" t="str">
        <f t="shared" si="60"/>
        <v>Ейч Ар Кепитъл АД</v>
      </c>
      <c r="B1086" s="423" t="str">
        <f t="shared" si="61"/>
        <v>204654533</v>
      </c>
      <c r="C1086" s="424" t="str">
        <f t="shared" si="62"/>
        <v>31.12.2025</v>
      </c>
      <c r="D1086" s="418" t="s">
        <v>800</v>
      </c>
      <c r="E1086" s="418">
        <v>2</v>
      </c>
      <c r="F1086" s="418" t="s">
        <v>799</v>
      </c>
      <c r="G1086" s="418" t="s">
        <v>973</v>
      </c>
      <c r="H1086" s="425">
        <f>'Справка 7 България'!D92</f>
        <v>0</v>
      </c>
      <c r="I1086" s="418"/>
      <c r="J1086" s="418"/>
      <c r="K1086" s="418"/>
      <c r="L1086" s="418"/>
      <c r="M1086" s="418"/>
      <c r="N1086" s="418"/>
      <c r="O1086" s="418"/>
      <c r="P1086" s="418"/>
      <c r="Q1086" s="418"/>
      <c r="R1086" s="418"/>
      <c r="S1086" s="418"/>
      <c r="T1086" s="418"/>
      <c r="U1086" s="418"/>
      <c r="V1086" s="418"/>
      <c r="W1086" s="418"/>
      <c r="X1086" s="418"/>
      <c r="Y1086" s="418"/>
      <c r="Z1086" s="418"/>
    </row>
    <row r="1087" spans="1:26">
      <c r="A1087" s="423" t="str">
        <f t="shared" si="60"/>
        <v>Ейч Ар Кепитъл АД</v>
      </c>
      <c r="B1087" s="423" t="str">
        <f t="shared" si="61"/>
        <v>204654533</v>
      </c>
      <c r="C1087" s="424" t="str">
        <f t="shared" si="62"/>
        <v>31.12.2025</v>
      </c>
      <c r="D1087" s="418" t="s">
        <v>802</v>
      </c>
      <c r="E1087" s="418">
        <v>2</v>
      </c>
      <c r="F1087" s="418" t="s">
        <v>801</v>
      </c>
      <c r="G1087" s="418" t="s">
        <v>973</v>
      </c>
      <c r="H1087" s="425">
        <f>'Справка 7 България'!D93</f>
        <v>0</v>
      </c>
      <c r="I1087" s="418"/>
      <c r="J1087" s="418"/>
      <c r="K1087" s="418"/>
      <c r="L1087" s="418"/>
      <c r="M1087" s="418"/>
      <c r="N1087" s="418"/>
      <c r="O1087" s="418"/>
      <c r="P1087" s="418"/>
      <c r="Q1087" s="418"/>
      <c r="R1087" s="418"/>
      <c r="S1087" s="418"/>
      <c r="T1087" s="418"/>
      <c r="U1087" s="418"/>
      <c r="V1087" s="418"/>
      <c r="W1087" s="418"/>
      <c r="X1087" s="418"/>
      <c r="Y1087" s="418"/>
      <c r="Z1087" s="418"/>
    </row>
    <row r="1088" spans="1:26">
      <c r="A1088" s="423" t="str">
        <f t="shared" si="60"/>
        <v>Ейч Ар Кепитъл АД</v>
      </c>
      <c r="B1088" s="423" t="str">
        <f t="shared" si="61"/>
        <v>204654533</v>
      </c>
      <c r="C1088" s="424" t="str">
        <f t="shared" si="62"/>
        <v>31.12.2025</v>
      </c>
      <c r="D1088" s="418" t="s">
        <v>803</v>
      </c>
      <c r="E1088" s="418">
        <v>2</v>
      </c>
      <c r="F1088" s="418" t="s">
        <v>709</v>
      </c>
      <c r="G1088" s="418" t="s">
        <v>973</v>
      </c>
      <c r="H1088" s="425">
        <f>'Справка 7 България'!D94</f>
        <v>0</v>
      </c>
      <c r="I1088" s="418"/>
      <c r="J1088" s="418"/>
      <c r="K1088" s="418"/>
      <c r="L1088" s="418"/>
      <c r="M1088" s="418"/>
      <c r="N1088" s="418"/>
      <c r="O1088" s="418"/>
      <c r="P1088" s="418"/>
      <c r="Q1088" s="418"/>
      <c r="R1088" s="418"/>
      <c r="S1088" s="418"/>
      <c r="T1088" s="418"/>
      <c r="U1088" s="418"/>
      <c r="V1088" s="418"/>
      <c r="W1088" s="418"/>
      <c r="X1088" s="418"/>
      <c r="Y1088" s="418"/>
      <c r="Z1088" s="418"/>
    </row>
    <row r="1089" spans="1:26">
      <c r="A1089" s="423" t="str">
        <f t="shared" si="60"/>
        <v>Ейч Ар Кепитъл АД</v>
      </c>
      <c r="B1089" s="423" t="str">
        <f t="shared" si="61"/>
        <v>204654533</v>
      </c>
      <c r="C1089" s="424" t="str">
        <f t="shared" si="62"/>
        <v>31.12.2025</v>
      </c>
      <c r="D1089" s="418" t="s">
        <v>804</v>
      </c>
      <c r="E1089" s="418">
        <v>2</v>
      </c>
      <c r="F1089" s="418" t="s">
        <v>713</v>
      </c>
      <c r="G1089" s="418" t="s">
        <v>973</v>
      </c>
      <c r="H1089" s="425">
        <f>'Справка 7 България'!D95</f>
        <v>0</v>
      </c>
      <c r="I1089" s="418"/>
      <c r="J1089" s="418"/>
      <c r="K1089" s="418"/>
      <c r="L1089" s="418"/>
      <c r="M1089" s="418"/>
      <c r="N1089" s="418"/>
      <c r="O1089" s="418"/>
      <c r="P1089" s="418"/>
      <c r="Q1089" s="418"/>
      <c r="R1089" s="418"/>
      <c r="S1089" s="418"/>
      <c r="T1089" s="418"/>
      <c r="U1089" s="418"/>
      <c r="V1089" s="418"/>
      <c r="W1089" s="418"/>
      <c r="X1089" s="418"/>
      <c r="Y1089" s="418"/>
      <c r="Z1089" s="418"/>
    </row>
    <row r="1090" spans="1:26">
      <c r="A1090" s="423" t="str">
        <f t="shared" si="60"/>
        <v>Ейч Ар Кепитъл АД</v>
      </c>
      <c r="B1090" s="423" t="str">
        <f t="shared" si="61"/>
        <v>204654533</v>
      </c>
      <c r="C1090" s="424" t="str">
        <f t="shared" si="62"/>
        <v>31.12.2025</v>
      </c>
      <c r="D1090" s="418" t="s">
        <v>806</v>
      </c>
      <c r="E1090" s="418">
        <v>2</v>
      </c>
      <c r="F1090" s="418" t="s">
        <v>805</v>
      </c>
      <c r="G1090" s="418" t="s">
        <v>973</v>
      </c>
      <c r="H1090" s="425">
        <f>'Справка 7 България'!D96</f>
        <v>0</v>
      </c>
      <c r="I1090" s="418"/>
      <c r="J1090" s="418"/>
      <c r="K1090" s="418"/>
      <c r="L1090" s="418"/>
      <c r="M1090" s="418"/>
      <c r="N1090" s="418"/>
      <c r="O1090" s="418"/>
      <c r="P1090" s="418"/>
      <c r="Q1090" s="418"/>
      <c r="R1090" s="418"/>
      <c r="S1090" s="418"/>
      <c r="T1090" s="418"/>
      <c r="U1090" s="418"/>
      <c r="V1090" s="418"/>
      <c r="W1090" s="418"/>
      <c r="X1090" s="418"/>
      <c r="Y1090" s="418"/>
      <c r="Z1090" s="418"/>
    </row>
    <row r="1091" spans="1:26">
      <c r="A1091" s="423" t="str">
        <f t="shared" si="60"/>
        <v>Ейч Ар Кепитъл АД</v>
      </c>
      <c r="B1091" s="423" t="str">
        <f t="shared" si="61"/>
        <v>204654533</v>
      </c>
      <c r="C1091" s="424" t="str">
        <f t="shared" si="62"/>
        <v>31.12.2025</v>
      </c>
      <c r="D1091" s="418" t="s">
        <v>808</v>
      </c>
      <c r="E1091" s="418">
        <v>2</v>
      </c>
      <c r="F1091" s="418" t="s">
        <v>807</v>
      </c>
      <c r="G1091" s="418" t="s">
        <v>973</v>
      </c>
      <c r="H1091" s="425">
        <f>'Справка 7 България'!D97</f>
        <v>0</v>
      </c>
      <c r="I1091" s="418"/>
      <c r="J1091" s="418"/>
      <c r="K1091" s="418"/>
      <c r="L1091" s="418"/>
      <c r="M1091" s="418"/>
      <c r="N1091" s="418"/>
      <c r="O1091" s="418"/>
      <c r="P1091" s="418"/>
      <c r="Q1091" s="418"/>
      <c r="R1091" s="418"/>
      <c r="S1091" s="418"/>
      <c r="T1091" s="418"/>
      <c r="U1091" s="418"/>
      <c r="V1091" s="418"/>
      <c r="W1091" s="418"/>
      <c r="X1091" s="418"/>
      <c r="Y1091" s="418"/>
      <c r="Z1091" s="418"/>
    </row>
    <row r="1092" spans="1:26">
      <c r="A1092" s="423" t="str">
        <f t="shared" si="60"/>
        <v>Ейч Ар Кепитъл АД</v>
      </c>
      <c r="B1092" s="423" t="str">
        <f t="shared" si="61"/>
        <v>204654533</v>
      </c>
      <c r="C1092" s="424" t="str">
        <f t="shared" si="62"/>
        <v>31.12.2025</v>
      </c>
      <c r="D1092" s="418" t="s">
        <v>810</v>
      </c>
      <c r="E1092" s="418">
        <v>2</v>
      </c>
      <c r="F1092" s="418" t="s">
        <v>763</v>
      </c>
      <c r="G1092" s="418" t="s">
        <v>973</v>
      </c>
      <c r="H1092" s="427">
        <f>'Справка 7 България'!D98</f>
        <v>63</v>
      </c>
      <c r="I1092" s="418"/>
      <c r="J1092" s="418"/>
      <c r="K1092" s="418"/>
      <c r="L1092" s="418"/>
      <c r="M1092" s="418"/>
      <c r="N1092" s="418"/>
      <c r="O1092" s="418"/>
      <c r="P1092" s="418"/>
      <c r="Q1092" s="418"/>
      <c r="R1092" s="418"/>
      <c r="S1092" s="418"/>
      <c r="T1092" s="418"/>
      <c r="U1092" s="418"/>
      <c r="V1092" s="418"/>
      <c r="W1092" s="418"/>
      <c r="X1092" s="418"/>
      <c r="Y1092" s="418"/>
      <c r="Z1092" s="418"/>
    </row>
    <row r="1093" spans="1:26">
      <c r="A1093" s="423" t="str">
        <f t="shared" si="60"/>
        <v>Ейч Ар Кепитъл АД</v>
      </c>
      <c r="B1093" s="423" t="str">
        <f t="shared" si="61"/>
        <v>204654533</v>
      </c>
      <c r="C1093" s="424" t="str">
        <f t="shared" si="62"/>
        <v>31.12.2025</v>
      </c>
      <c r="D1093" s="418" t="s">
        <v>812</v>
      </c>
      <c r="E1093" s="418">
        <v>2</v>
      </c>
      <c r="F1093" s="418" t="s">
        <v>811</v>
      </c>
      <c r="G1093" s="418" t="s">
        <v>973</v>
      </c>
      <c r="H1093" s="427">
        <f>'Справка 7 България'!D99</f>
        <v>63</v>
      </c>
      <c r="I1093" s="418"/>
      <c r="J1093" s="418"/>
      <c r="K1093" s="418"/>
      <c r="L1093" s="418"/>
      <c r="M1093" s="418"/>
      <c r="N1093" s="418"/>
      <c r="O1093" s="418"/>
      <c r="P1093" s="418"/>
      <c r="Q1093" s="418"/>
      <c r="R1093" s="418"/>
      <c r="S1093" s="418"/>
      <c r="T1093" s="418"/>
      <c r="U1093" s="418"/>
      <c r="V1093" s="418"/>
      <c r="W1093" s="418"/>
      <c r="X1093" s="418"/>
      <c r="Y1093" s="418"/>
      <c r="Z1093" s="418"/>
    </row>
    <row r="1094" spans="1:26">
      <c r="A1094" s="423" t="str">
        <f t="shared" si="60"/>
        <v>Ейч Ар Кепитъл АД</v>
      </c>
      <c r="B1094" s="423" t="str">
        <f t="shared" si="61"/>
        <v>204654533</v>
      </c>
      <c r="C1094" s="424" t="str">
        <f t="shared" si="62"/>
        <v>31.12.2025</v>
      </c>
      <c r="D1094" s="418" t="s">
        <v>735</v>
      </c>
      <c r="E1094" s="418">
        <v>3</v>
      </c>
      <c r="F1094" s="418" t="s">
        <v>734</v>
      </c>
      <c r="G1094" s="418" t="s">
        <v>973</v>
      </c>
      <c r="H1094" s="427">
        <f>'Справка 7 България'!E54</f>
        <v>0</v>
      </c>
      <c r="I1094" s="418"/>
      <c r="J1094" s="418"/>
      <c r="K1094" s="418"/>
      <c r="L1094" s="418"/>
      <c r="M1094" s="418"/>
      <c r="N1094" s="418"/>
      <c r="O1094" s="418"/>
      <c r="P1094" s="418"/>
      <c r="Q1094" s="418"/>
      <c r="R1094" s="418"/>
      <c r="S1094" s="418"/>
      <c r="T1094" s="418"/>
      <c r="U1094" s="418"/>
      <c r="V1094" s="418"/>
      <c r="W1094" s="418"/>
      <c r="X1094" s="418"/>
      <c r="Y1094" s="418"/>
      <c r="Z1094" s="418"/>
    </row>
    <row r="1095" spans="1:26">
      <c r="A1095" s="423" t="str">
        <f t="shared" si="60"/>
        <v>Ейч Ар Кепитъл АД</v>
      </c>
      <c r="B1095" s="423" t="str">
        <f t="shared" si="61"/>
        <v>204654533</v>
      </c>
      <c r="C1095" s="424" t="str">
        <f t="shared" si="62"/>
        <v>31.12.2025</v>
      </c>
      <c r="D1095" s="418" t="s">
        <v>737</v>
      </c>
      <c r="E1095" s="418">
        <v>3</v>
      </c>
      <c r="F1095" s="418" t="s">
        <v>736</v>
      </c>
      <c r="G1095" s="418" t="s">
        <v>973</v>
      </c>
      <c r="H1095" s="427">
        <f>'Справка 7 България'!E55</f>
        <v>0</v>
      </c>
      <c r="I1095" s="418"/>
      <c r="J1095" s="418"/>
      <c r="K1095" s="418"/>
      <c r="L1095" s="418"/>
      <c r="M1095" s="418"/>
      <c r="N1095" s="418"/>
      <c r="O1095" s="418"/>
      <c r="P1095" s="418"/>
      <c r="Q1095" s="418"/>
      <c r="R1095" s="418"/>
      <c r="S1095" s="418"/>
      <c r="T1095" s="418"/>
      <c r="U1095" s="418"/>
      <c r="V1095" s="418"/>
      <c r="W1095" s="418"/>
      <c r="X1095" s="418"/>
      <c r="Y1095" s="418"/>
      <c r="Z1095" s="418"/>
    </row>
    <row r="1096" spans="1:26">
      <c r="A1096" s="423" t="str">
        <f t="shared" si="60"/>
        <v>Ейч Ар Кепитъл АД</v>
      </c>
      <c r="B1096" s="423" t="str">
        <f t="shared" si="61"/>
        <v>204654533</v>
      </c>
      <c r="C1096" s="424" t="str">
        <f t="shared" si="62"/>
        <v>31.12.2025</v>
      </c>
      <c r="D1096" s="418" t="s">
        <v>739</v>
      </c>
      <c r="E1096" s="418">
        <v>3</v>
      </c>
      <c r="F1096" s="418" t="s">
        <v>738</v>
      </c>
      <c r="G1096" s="418" t="s">
        <v>973</v>
      </c>
      <c r="H1096" s="427">
        <f>'Справка 7 България'!E56</f>
        <v>0</v>
      </c>
      <c r="I1096" s="418"/>
      <c r="J1096" s="418"/>
      <c r="K1096" s="418"/>
      <c r="L1096" s="418"/>
      <c r="M1096" s="418"/>
      <c r="N1096" s="418"/>
      <c r="O1096" s="418"/>
      <c r="P1096" s="418"/>
      <c r="Q1096" s="418"/>
      <c r="R1096" s="418"/>
      <c r="S1096" s="418"/>
      <c r="T1096" s="418"/>
      <c r="U1096" s="418"/>
      <c r="V1096" s="418"/>
      <c r="W1096" s="418"/>
      <c r="X1096" s="418"/>
      <c r="Y1096" s="418"/>
      <c r="Z1096" s="418"/>
    </row>
    <row r="1097" spans="1:26">
      <c r="A1097" s="423" t="str">
        <f t="shared" si="60"/>
        <v>Ейч Ар Кепитъл АД</v>
      </c>
      <c r="B1097" s="423" t="str">
        <f t="shared" si="61"/>
        <v>204654533</v>
      </c>
      <c r="C1097" s="424" t="str">
        <f t="shared" si="62"/>
        <v>31.12.2025</v>
      </c>
      <c r="D1097" s="418" t="s">
        <v>740</v>
      </c>
      <c r="E1097" s="418">
        <v>3</v>
      </c>
      <c r="F1097" s="418" t="s">
        <v>723</v>
      </c>
      <c r="G1097" s="418" t="s">
        <v>973</v>
      </c>
      <c r="H1097" s="427">
        <f>'Справка 7 България'!E57</f>
        <v>0</v>
      </c>
      <c r="I1097" s="418"/>
      <c r="J1097" s="418"/>
      <c r="K1097" s="418"/>
      <c r="L1097" s="418"/>
      <c r="M1097" s="418"/>
      <c r="N1097" s="418"/>
      <c r="O1097" s="418"/>
      <c r="P1097" s="418"/>
      <c r="Q1097" s="418"/>
      <c r="R1097" s="418"/>
      <c r="S1097" s="418"/>
      <c r="T1097" s="418"/>
      <c r="U1097" s="418"/>
      <c r="V1097" s="418"/>
      <c r="W1097" s="418"/>
      <c r="X1097" s="418"/>
      <c r="Y1097" s="418"/>
      <c r="Z1097" s="418"/>
    </row>
    <row r="1098" spans="1:26">
      <c r="A1098" s="423" t="str">
        <f t="shared" si="60"/>
        <v>Ейч Ар Кепитъл АД</v>
      </c>
      <c r="B1098" s="423" t="str">
        <f t="shared" si="61"/>
        <v>204654533</v>
      </c>
      <c r="C1098" s="424" t="str">
        <f t="shared" si="62"/>
        <v>31.12.2025</v>
      </c>
      <c r="D1098" s="418" t="s">
        <v>742</v>
      </c>
      <c r="E1098" s="418">
        <v>3</v>
      </c>
      <c r="F1098" s="418" t="s">
        <v>741</v>
      </c>
      <c r="G1098" s="418" t="s">
        <v>973</v>
      </c>
      <c r="H1098" s="427">
        <f>'Справка 7 България'!E58</f>
        <v>0</v>
      </c>
      <c r="I1098" s="418"/>
      <c r="J1098" s="418"/>
      <c r="K1098" s="418"/>
      <c r="L1098" s="418"/>
      <c r="M1098" s="418"/>
      <c r="N1098" s="418"/>
      <c r="O1098" s="418"/>
      <c r="P1098" s="418"/>
      <c r="Q1098" s="418"/>
      <c r="R1098" s="418"/>
      <c r="S1098" s="418"/>
      <c r="T1098" s="418"/>
      <c r="U1098" s="418"/>
      <c r="V1098" s="418"/>
      <c r="W1098" s="418"/>
      <c r="X1098" s="418"/>
      <c r="Y1098" s="418"/>
      <c r="Z1098" s="418"/>
    </row>
    <row r="1099" spans="1:26">
      <c r="A1099" s="423" t="str">
        <f t="shared" si="60"/>
        <v>Ейч Ар Кепитъл АД</v>
      </c>
      <c r="B1099" s="423" t="str">
        <f t="shared" si="61"/>
        <v>204654533</v>
      </c>
      <c r="C1099" s="424" t="str">
        <f t="shared" si="62"/>
        <v>31.12.2025</v>
      </c>
      <c r="D1099" s="418" t="s">
        <v>744</v>
      </c>
      <c r="E1099" s="418">
        <v>3</v>
      </c>
      <c r="F1099" s="418" t="s">
        <v>743</v>
      </c>
      <c r="G1099" s="418" t="s">
        <v>973</v>
      </c>
      <c r="H1099" s="427">
        <f>'Справка 7 България'!E59</f>
        <v>0</v>
      </c>
      <c r="I1099" s="418"/>
      <c r="J1099" s="418"/>
      <c r="K1099" s="418"/>
      <c r="L1099" s="418"/>
      <c r="M1099" s="418"/>
      <c r="N1099" s="418"/>
      <c r="O1099" s="418"/>
      <c r="P1099" s="418"/>
      <c r="Q1099" s="418"/>
      <c r="R1099" s="418"/>
      <c r="S1099" s="418"/>
      <c r="T1099" s="418"/>
      <c r="U1099" s="418"/>
      <c r="V1099" s="418"/>
      <c r="W1099" s="418"/>
      <c r="X1099" s="418"/>
      <c r="Y1099" s="418"/>
      <c r="Z1099" s="418"/>
    </row>
    <row r="1100" spans="1:26">
      <c r="A1100" s="423" t="str">
        <f t="shared" si="60"/>
        <v>Ейч Ар Кепитъл АД</v>
      </c>
      <c r="B1100" s="423" t="str">
        <f t="shared" si="61"/>
        <v>204654533</v>
      </c>
      <c r="C1100" s="424" t="str">
        <f t="shared" si="62"/>
        <v>31.12.2025</v>
      </c>
      <c r="D1100" s="418" t="s">
        <v>746</v>
      </c>
      <c r="E1100" s="418">
        <v>3</v>
      </c>
      <c r="F1100" s="418" t="s">
        <v>745</v>
      </c>
      <c r="G1100" s="418" t="s">
        <v>973</v>
      </c>
      <c r="H1100" s="427">
        <f>'Справка 7 България'!E60</f>
        <v>0</v>
      </c>
      <c r="I1100" s="418"/>
      <c r="J1100" s="418"/>
      <c r="K1100" s="418"/>
      <c r="L1100" s="418"/>
      <c r="M1100" s="418"/>
      <c r="N1100" s="418"/>
      <c r="O1100" s="418"/>
      <c r="P1100" s="418"/>
      <c r="Q1100" s="418"/>
      <c r="R1100" s="418"/>
      <c r="S1100" s="418"/>
      <c r="T1100" s="418"/>
      <c r="U1100" s="418"/>
      <c r="V1100" s="418"/>
      <c r="W1100" s="418"/>
      <c r="X1100" s="418"/>
      <c r="Y1100" s="418"/>
      <c r="Z1100" s="418"/>
    </row>
    <row r="1101" spans="1:26">
      <c r="A1101" s="423" t="str">
        <f t="shared" si="60"/>
        <v>Ейч Ар Кепитъл АД</v>
      </c>
      <c r="B1101" s="423" t="str">
        <f t="shared" si="61"/>
        <v>204654533</v>
      </c>
      <c r="C1101" s="424" t="str">
        <f t="shared" si="62"/>
        <v>31.12.2025</v>
      </c>
      <c r="D1101" s="418" t="s">
        <v>748</v>
      </c>
      <c r="E1101" s="418">
        <v>3</v>
      </c>
      <c r="F1101" s="418" t="s">
        <v>747</v>
      </c>
      <c r="G1101" s="418" t="s">
        <v>973</v>
      </c>
      <c r="H1101" s="427">
        <f>'Справка 7 България'!E61</f>
        <v>0</v>
      </c>
      <c r="I1101" s="418"/>
      <c r="J1101" s="418"/>
      <c r="K1101" s="418"/>
      <c r="L1101" s="418"/>
      <c r="M1101" s="418"/>
      <c r="N1101" s="418"/>
      <c r="O1101" s="418"/>
      <c r="P1101" s="418"/>
      <c r="Q1101" s="418"/>
      <c r="R1101" s="418"/>
      <c r="S1101" s="418"/>
      <c r="T1101" s="418"/>
      <c r="U1101" s="418"/>
      <c r="V1101" s="418"/>
      <c r="W1101" s="418"/>
      <c r="X1101" s="418"/>
      <c r="Y1101" s="418"/>
      <c r="Z1101" s="418"/>
    </row>
    <row r="1102" spans="1:26">
      <c r="A1102" s="423" t="str">
        <f t="shared" si="60"/>
        <v>Ейч Ар Кепитъл АД</v>
      </c>
      <c r="B1102" s="423" t="str">
        <f t="shared" si="61"/>
        <v>204654533</v>
      </c>
      <c r="C1102" s="424" t="str">
        <f t="shared" si="62"/>
        <v>31.12.2025</v>
      </c>
      <c r="D1102" s="418" t="s">
        <v>749</v>
      </c>
      <c r="E1102" s="418">
        <v>3</v>
      </c>
      <c r="F1102" s="418" t="s">
        <v>745</v>
      </c>
      <c r="G1102" s="418" t="s">
        <v>973</v>
      </c>
      <c r="H1102" s="427">
        <f>'Справка 7 България'!E62</f>
        <v>0</v>
      </c>
      <c r="I1102" s="418"/>
      <c r="J1102" s="418"/>
      <c r="K1102" s="418"/>
      <c r="L1102" s="418"/>
      <c r="M1102" s="418"/>
      <c r="N1102" s="418"/>
      <c r="O1102" s="418"/>
      <c r="P1102" s="418"/>
      <c r="Q1102" s="418"/>
      <c r="R1102" s="418"/>
      <c r="S1102" s="418"/>
      <c r="T1102" s="418"/>
      <c r="U1102" s="418"/>
      <c r="V1102" s="418"/>
      <c r="W1102" s="418"/>
      <c r="X1102" s="418"/>
      <c r="Y1102" s="418"/>
      <c r="Z1102" s="418"/>
    </row>
    <row r="1103" spans="1:26">
      <c r="A1103" s="423" t="str">
        <f t="shared" si="60"/>
        <v>Ейч Ар Кепитъл АД</v>
      </c>
      <c r="B1103" s="423" t="str">
        <f t="shared" si="61"/>
        <v>204654533</v>
      </c>
      <c r="C1103" s="424" t="str">
        <f t="shared" si="62"/>
        <v>31.12.2025</v>
      </c>
      <c r="D1103" s="418" t="s">
        <v>750</v>
      </c>
      <c r="E1103" s="418">
        <v>3</v>
      </c>
      <c r="F1103" s="418" t="s">
        <v>158</v>
      </c>
      <c r="G1103" s="418" t="s">
        <v>973</v>
      </c>
      <c r="H1103" s="427">
        <f>'Справка 7 България'!E63</f>
        <v>0</v>
      </c>
      <c r="I1103" s="418"/>
      <c r="J1103" s="418"/>
      <c r="K1103" s="418"/>
      <c r="L1103" s="418"/>
      <c r="M1103" s="418"/>
      <c r="N1103" s="418"/>
      <c r="O1103" s="418"/>
      <c r="P1103" s="418"/>
      <c r="Q1103" s="418"/>
      <c r="R1103" s="418"/>
      <c r="S1103" s="418"/>
      <c r="T1103" s="418"/>
      <c r="U1103" s="418"/>
      <c r="V1103" s="418"/>
      <c r="W1103" s="418"/>
      <c r="X1103" s="418"/>
      <c r="Y1103" s="418"/>
      <c r="Z1103" s="418"/>
    </row>
    <row r="1104" spans="1:26">
      <c r="A1104" s="423" t="str">
        <f t="shared" ref="A1104:A1167" si="63">pdeName</f>
        <v>Ейч Ар Кепитъл АД</v>
      </c>
      <c r="B1104" s="423" t="str">
        <f t="shared" ref="B1104:B1167" si="64">pdeBulstat</f>
        <v>204654533</v>
      </c>
      <c r="C1104" s="424" t="str">
        <f t="shared" ref="C1104:C1167" si="65">endDate</f>
        <v>31.12.2025</v>
      </c>
      <c r="D1104" s="418" t="s">
        <v>751</v>
      </c>
      <c r="E1104" s="418">
        <v>3</v>
      </c>
      <c r="F1104" s="418" t="s">
        <v>161</v>
      </c>
      <c r="G1104" s="418" t="s">
        <v>973</v>
      </c>
      <c r="H1104" s="427">
        <f>'Справка 7 България'!E64</f>
        <v>0</v>
      </c>
      <c r="I1104" s="418"/>
      <c r="J1104" s="418"/>
      <c r="K1104" s="418"/>
      <c r="L1104" s="418"/>
      <c r="M1104" s="418"/>
      <c r="N1104" s="418"/>
      <c r="O1104" s="418"/>
      <c r="P1104" s="418"/>
      <c r="Q1104" s="418"/>
      <c r="R1104" s="418"/>
      <c r="S1104" s="418"/>
      <c r="T1104" s="418"/>
      <c r="U1104" s="418"/>
      <c r="V1104" s="418"/>
      <c r="W1104" s="418"/>
      <c r="X1104" s="418"/>
      <c r="Y1104" s="418"/>
      <c r="Z1104" s="418"/>
    </row>
    <row r="1105" spans="1:26">
      <c r="A1105" s="423" t="str">
        <f t="shared" si="63"/>
        <v>Ейч Ар Кепитъл АД</v>
      </c>
      <c r="B1105" s="423" t="str">
        <f t="shared" si="64"/>
        <v>204654533</v>
      </c>
      <c r="C1105" s="424" t="str">
        <f t="shared" si="65"/>
        <v>31.12.2025</v>
      </c>
      <c r="D1105" s="418" t="s">
        <v>753</v>
      </c>
      <c r="E1105" s="418">
        <v>3</v>
      </c>
      <c r="F1105" s="418" t="s">
        <v>752</v>
      </c>
      <c r="G1105" s="418" t="s">
        <v>973</v>
      </c>
      <c r="H1105" s="427">
        <f>'Справка 7 България'!E65</f>
        <v>0</v>
      </c>
      <c r="I1105" s="418"/>
      <c r="J1105" s="418"/>
      <c r="K1105" s="418"/>
      <c r="L1105" s="418"/>
      <c r="M1105" s="418"/>
      <c r="N1105" s="418"/>
      <c r="O1105" s="418"/>
      <c r="P1105" s="418"/>
      <c r="Q1105" s="418"/>
      <c r="R1105" s="418"/>
      <c r="S1105" s="418"/>
      <c r="T1105" s="418"/>
      <c r="U1105" s="418"/>
      <c r="V1105" s="418"/>
      <c r="W1105" s="418"/>
      <c r="X1105" s="418"/>
      <c r="Y1105" s="418"/>
      <c r="Z1105" s="418"/>
    </row>
    <row r="1106" spans="1:26">
      <c r="A1106" s="423" t="str">
        <f t="shared" si="63"/>
        <v>Ейч Ар Кепитъл АД</v>
      </c>
      <c r="B1106" s="423" t="str">
        <f t="shared" si="64"/>
        <v>204654533</v>
      </c>
      <c r="C1106" s="424" t="str">
        <f t="shared" si="65"/>
        <v>31.12.2025</v>
      </c>
      <c r="D1106" s="418" t="s">
        <v>755</v>
      </c>
      <c r="E1106" s="418">
        <v>3</v>
      </c>
      <c r="F1106" s="418" t="s">
        <v>754</v>
      </c>
      <c r="G1106" s="418" t="s">
        <v>973</v>
      </c>
      <c r="H1106" s="427">
        <f>'Справка 7 България'!E66</f>
        <v>0</v>
      </c>
      <c r="I1106" s="418"/>
      <c r="J1106" s="418"/>
      <c r="K1106" s="418"/>
      <c r="L1106" s="418"/>
      <c r="M1106" s="418"/>
      <c r="N1106" s="418"/>
      <c r="O1106" s="418"/>
      <c r="P1106" s="418"/>
      <c r="Q1106" s="418"/>
      <c r="R1106" s="418"/>
      <c r="S1106" s="418"/>
      <c r="T1106" s="418"/>
      <c r="U1106" s="418"/>
      <c r="V1106" s="418"/>
      <c r="W1106" s="418"/>
      <c r="X1106" s="418"/>
      <c r="Y1106" s="418"/>
      <c r="Z1106" s="418"/>
    </row>
    <row r="1107" spans="1:26">
      <c r="A1107" s="423" t="str">
        <f t="shared" si="63"/>
        <v>Ейч Ар Кепитъл АД</v>
      </c>
      <c r="B1107" s="423" t="str">
        <f t="shared" si="64"/>
        <v>204654533</v>
      </c>
      <c r="C1107" s="424" t="str">
        <f t="shared" si="65"/>
        <v>31.12.2025</v>
      </c>
      <c r="D1107" s="418" t="s">
        <v>757</v>
      </c>
      <c r="E1107" s="418">
        <v>3</v>
      </c>
      <c r="F1107" s="418" t="s">
        <v>756</v>
      </c>
      <c r="G1107" s="418" t="s">
        <v>973</v>
      </c>
      <c r="H1107" s="427">
        <f>'Справка 7 България'!E67</f>
        <v>0</v>
      </c>
      <c r="I1107" s="418"/>
      <c r="J1107" s="418"/>
      <c r="K1107" s="418"/>
      <c r="L1107" s="418"/>
      <c r="M1107" s="418"/>
      <c r="N1107" s="418"/>
      <c r="O1107" s="418"/>
      <c r="P1107" s="418"/>
      <c r="Q1107" s="418"/>
      <c r="R1107" s="418"/>
      <c r="S1107" s="418"/>
      <c r="T1107" s="418"/>
      <c r="U1107" s="418"/>
      <c r="V1107" s="418"/>
      <c r="W1107" s="418"/>
      <c r="X1107" s="418"/>
      <c r="Y1107" s="418"/>
      <c r="Z1107" s="418"/>
    </row>
    <row r="1108" spans="1:26">
      <c r="A1108" s="423" t="str">
        <f t="shared" si="63"/>
        <v>Ейч Ар Кепитъл АД</v>
      </c>
      <c r="B1108" s="423" t="str">
        <f t="shared" si="64"/>
        <v>204654533</v>
      </c>
      <c r="C1108" s="424" t="str">
        <f t="shared" si="65"/>
        <v>31.12.2025</v>
      </c>
      <c r="D1108" s="418" t="s">
        <v>759</v>
      </c>
      <c r="E1108" s="418">
        <v>3</v>
      </c>
      <c r="F1108" s="418" t="s">
        <v>733</v>
      </c>
      <c r="G1108" s="418" t="s">
        <v>973</v>
      </c>
      <c r="H1108" s="427">
        <f>'Справка 7 България'!E68</f>
        <v>0</v>
      </c>
      <c r="I1108" s="418"/>
      <c r="J1108" s="418"/>
      <c r="K1108" s="418"/>
      <c r="L1108" s="418"/>
      <c r="M1108" s="418"/>
      <c r="N1108" s="418"/>
      <c r="O1108" s="418"/>
      <c r="P1108" s="418"/>
      <c r="Q1108" s="418"/>
      <c r="R1108" s="418"/>
      <c r="S1108" s="418"/>
      <c r="T1108" s="418"/>
      <c r="U1108" s="418"/>
      <c r="V1108" s="418"/>
      <c r="W1108" s="418"/>
      <c r="X1108" s="418"/>
      <c r="Y1108" s="418"/>
      <c r="Z1108" s="418"/>
    </row>
    <row r="1109" spans="1:26">
      <c r="A1109" s="423" t="str">
        <f t="shared" si="63"/>
        <v>Ейч Ар Кепитъл АД</v>
      </c>
      <c r="B1109" s="423" t="str">
        <f t="shared" si="64"/>
        <v>204654533</v>
      </c>
      <c r="C1109" s="424" t="str">
        <f t="shared" si="65"/>
        <v>31.12.2025</v>
      </c>
      <c r="D1109" s="418" t="s">
        <v>762</v>
      </c>
      <c r="E1109" s="418">
        <v>3</v>
      </c>
      <c r="F1109" s="418" t="s">
        <v>974</v>
      </c>
      <c r="G1109" s="418" t="s">
        <v>973</v>
      </c>
      <c r="H1109" s="427">
        <f>'Справка 7 България'!E70</f>
        <v>0</v>
      </c>
      <c r="I1109" s="418"/>
      <c r="J1109" s="418"/>
      <c r="K1109" s="418"/>
      <c r="L1109" s="418"/>
      <c r="M1109" s="418"/>
      <c r="N1109" s="418"/>
      <c r="O1109" s="418"/>
      <c r="P1109" s="418"/>
      <c r="Q1109" s="418"/>
      <c r="R1109" s="418"/>
      <c r="S1109" s="418"/>
      <c r="T1109" s="418"/>
      <c r="U1109" s="418"/>
      <c r="V1109" s="418"/>
      <c r="W1109" s="418"/>
      <c r="X1109" s="418"/>
      <c r="Y1109" s="418"/>
      <c r="Z1109" s="418"/>
    </row>
    <row r="1110" spans="1:26">
      <c r="A1110" s="423" t="str">
        <f t="shared" si="63"/>
        <v>Ейч Ар Кепитъл АД</v>
      </c>
      <c r="B1110" s="423" t="str">
        <f t="shared" si="64"/>
        <v>204654533</v>
      </c>
      <c r="C1110" s="424" t="str">
        <f t="shared" si="65"/>
        <v>31.12.2025</v>
      </c>
      <c r="D1110" s="418" t="s">
        <v>764</v>
      </c>
      <c r="E1110" s="418">
        <v>3</v>
      </c>
      <c r="F1110" s="418" t="s">
        <v>734</v>
      </c>
      <c r="G1110" s="418" t="s">
        <v>973</v>
      </c>
      <c r="H1110" s="427">
        <f>'Справка 7 България'!E73</f>
        <v>1000</v>
      </c>
      <c r="I1110" s="418"/>
      <c r="J1110" s="418"/>
      <c r="K1110" s="418"/>
      <c r="L1110" s="418"/>
      <c r="M1110" s="418"/>
      <c r="N1110" s="418"/>
      <c r="O1110" s="418"/>
      <c r="P1110" s="418"/>
      <c r="Q1110" s="418"/>
      <c r="R1110" s="418"/>
      <c r="S1110" s="418"/>
      <c r="T1110" s="418"/>
      <c r="U1110" s="418"/>
      <c r="V1110" s="418"/>
      <c r="W1110" s="418"/>
      <c r="X1110" s="418"/>
      <c r="Y1110" s="418"/>
      <c r="Z1110" s="418"/>
    </row>
    <row r="1111" spans="1:26">
      <c r="A1111" s="423" t="str">
        <f t="shared" si="63"/>
        <v>Ейч Ар Кепитъл АД</v>
      </c>
      <c r="B1111" s="423" t="str">
        <f t="shared" si="64"/>
        <v>204654533</v>
      </c>
      <c r="C1111" s="424" t="str">
        <f t="shared" si="65"/>
        <v>31.12.2025</v>
      </c>
      <c r="D1111" s="418" t="s">
        <v>766</v>
      </c>
      <c r="E1111" s="418">
        <v>3</v>
      </c>
      <c r="F1111" s="418" t="s">
        <v>765</v>
      </c>
      <c r="G1111" s="418" t="s">
        <v>973</v>
      </c>
      <c r="H1111" s="427">
        <f>'Справка 7 България'!E74</f>
        <v>0</v>
      </c>
      <c r="I1111" s="418"/>
      <c r="J1111" s="418"/>
      <c r="K1111" s="418"/>
      <c r="L1111" s="418"/>
      <c r="M1111" s="418"/>
      <c r="N1111" s="418"/>
      <c r="O1111" s="418"/>
      <c r="P1111" s="418"/>
      <c r="Q1111" s="418"/>
      <c r="R1111" s="418"/>
      <c r="S1111" s="418"/>
      <c r="T1111" s="418"/>
      <c r="U1111" s="418"/>
      <c r="V1111" s="418"/>
      <c r="W1111" s="418"/>
      <c r="X1111" s="418"/>
      <c r="Y1111" s="418"/>
      <c r="Z1111" s="418"/>
    </row>
    <row r="1112" spans="1:26">
      <c r="A1112" s="423" t="str">
        <f t="shared" si="63"/>
        <v>Ейч Ар Кепитъл АД</v>
      </c>
      <c r="B1112" s="423" t="str">
        <f t="shared" si="64"/>
        <v>204654533</v>
      </c>
      <c r="C1112" s="424" t="str">
        <f t="shared" si="65"/>
        <v>31.12.2025</v>
      </c>
      <c r="D1112" s="418" t="s">
        <v>768</v>
      </c>
      <c r="E1112" s="418">
        <v>3</v>
      </c>
      <c r="F1112" s="418" t="s">
        <v>767</v>
      </c>
      <c r="G1112" s="418" t="s">
        <v>973</v>
      </c>
      <c r="H1112" s="427">
        <f>'Справка 7 България'!E75</f>
        <v>0</v>
      </c>
      <c r="I1112" s="418"/>
      <c r="J1112" s="418"/>
      <c r="K1112" s="418"/>
      <c r="L1112" s="418"/>
      <c r="M1112" s="418"/>
      <c r="N1112" s="418"/>
      <c r="O1112" s="418"/>
      <c r="P1112" s="418"/>
      <c r="Q1112" s="418"/>
      <c r="R1112" s="418"/>
      <c r="S1112" s="418"/>
      <c r="T1112" s="418"/>
      <c r="U1112" s="418"/>
      <c r="V1112" s="418"/>
      <c r="W1112" s="418"/>
      <c r="X1112" s="418"/>
      <c r="Y1112" s="418"/>
      <c r="Z1112" s="418"/>
    </row>
    <row r="1113" spans="1:26">
      <c r="A1113" s="423" t="str">
        <f t="shared" si="63"/>
        <v>Ейч Ар Кепитъл АД</v>
      </c>
      <c r="B1113" s="423" t="str">
        <f t="shared" si="64"/>
        <v>204654533</v>
      </c>
      <c r="C1113" s="424" t="str">
        <f t="shared" si="65"/>
        <v>31.12.2025</v>
      </c>
      <c r="D1113" s="418" t="s">
        <v>770</v>
      </c>
      <c r="E1113" s="418">
        <v>3</v>
      </c>
      <c r="F1113" s="418" t="s">
        <v>769</v>
      </c>
      <c r="G1113" s="418" t="s">
        <v>973</v>
      </c>
      <c r="H1113" s="427">
        <f>'Справка 7 България'!E76</f>
        <v>1000</v>
      </c>
      <c r="I1113" s="418"/>
      <c r="J1113" s="418"/>
      <c r="K1113" s="418"/>
      <c r="L1113" s="418"/>
      <c r="M1113" s="418"/>
      <c r="N1113" s="418"/>
      <c r="O1113" s="418"/>
      <c r="P1113" s="418"/>
      <c r="Q1113" s="418"/>
      <c r="R1113" s="418"/>
      <c r="S1113" s="418"/>
      <c r="T1113" s="418"/>
      <c r="U1113" s="418"/>
      <c r="V1113" s="418"/>
      <c r="W1113" s="418"/>
      <c r="X1113" s="418"/>
      <c r="Y1113" s="418"/>
      <c r="Z1113" s="418"/>
    </row>
    <row r="1114" spans="1:26">
      <c r="A1114" s="423" t="str">
        <f t="shared" si="63"/>
        <v>Ейч Ар Кепитъл АД</v>
      </c>
      <c r="B1114" s="423" t="str">
        <f t="shared" si="64"/>
        <v>204654533</v>
      </c>
      <c r="C1114" s="424" t="str">
        <f t="shared" si="65"/>
        <v>31.12.2025</v>
      </c>
      <c r="D1114" s="418" t="s">
        <v>771</v>
      </c>
      <c r="E1114" s="418">
        <v>3</v>
      </c>
      <c r="F1114" s="418" t="s">
        <v>741</v>
      </c>
      <c r="G1114" s="418" t="s">
        <v>973</v>
      </c>
      <c r="H1114" s="427">
        <f>'Справка 7 България'!E77</f>
        <v>0</v>
      </c>
      <c r="I1114" s="418"/>
      <c r="J1114" s="418"/>
      <c r="K1114" s="418"/>
      <c r="L1114" s="418"/>
      <c r="M1114" s="418"/>
      <c r="N1114" s="418"/>
      <c r="O1114" s="418"/>
      <c r="P1114" s="418"/>
      <c r="Q1114" s="418"/>
      <c r="R1114" s="418"/>
      <c r="S1114" s="418"/>
      <c r="T1114" s="418"/>
      <c r="U1114" s="418"/>
      <c r="V1114" s="418"/>
      <c r="W1114" s="418"/>
      <c r="X1114" s="418"/>
      <c r="Y1114" s="418"/>
      <c r="Z1114" s="418"/>
    </row>
    <row r="1115" spans="1:26">
      <c r="A1115" s="423" t="str">
        <f t="shared" si="63"/>
        <v>Ейч Ар Кепитъл АД</v>
      </c>
      <c r="B1115" s="423" t="str">
        <f t="shared" si="64"/>
        <v>204654533</v>
      </c>
      <c r="C1115" s="424" t="str">
        <f t="shared" si="65"/>
        <v>31.12.2025</v>
      </c>
      <c r="D1115" s="418" t="s">
        <v>773</v>
      </c>
      <c r="E1115" s="418">
        <v>3</v>
      </c>
      <c r="F1115" s="418" t="s">
        <v>772</v>
      </c>
      <c r="G1115" s="418" t="s">
        <v>973</v>
      </c>
      <c r="H1115" s="427">
        <f>'Справка 7 България'!E78</f>
        <v>0</v>
      </c>
      <c r="I1115" s="418"/>
      <c r="J1115" s="418"/>
      <c r="K1115" s="418"/>
      <c r="L1115" s="418"/>
      <c r="M1115" s="418"/>
      <c r="N1115" s="418"/>
      <c r="O1115" s="418"/>
      <c r="P1115" s="418"/>
      <c r="Q1115" s="418"/>
      <c r="R1115" s="418"/>
      <c r="S1115" s="418"/>
      <c r="T1115" s="418"/>
      <c r="U1115" s="418"/>
      <c r="V1115" s="418"/>
      <c r="W1115" s="418"/>
      <c r="X1115" s="418"/>
      <c r="Y1115" s="418"/>
      <c r="Z1115" s="418"/>
    </row>
    <row r="1116" spans="1:26">
      <c r="A1116" s="423" t="str">
        <f t="shared" si="63"/>
        <v>Ейч Ар Кепитъл АД</v>
      </c>
      <c r="B1116" s="423" t="str">
        <f t="shared" si="64"/>
        <v>204654533</v>
      </c>
      <c r="C1116" s="424" t="str">
        <f t="shared" si="65"/>
        <v>31.12.2025</v>
      </c>
      <c r="D1116" s="418" t="s">
        <v>775</v>
      </c>
      <c r="E1116" s="418">
        <v>3</v>
      </c>
      <c r="F1116" s="418" t="s">
        <v>774</v>
      </c>
      <c r="G1116" s="418" t="s">
        <v>973</v>
      </c>
      <c r="H1116" s="427">
        <f>'Справка 7 България'!E79</f>
        <v>0</v>
      </c>
      <c r="I1116" s="418"/>
      <c r="J1116" s="418"/>
      <c r="K1116" s="418"/>
      <c r="L1116" s="418"/>
      <c r="M1116" s="418"/>
      <c r="N1116" s="418"/>
      <c r="O1116" s="418"/>
      <c r="P1116" s="418"/>
      <c r="Q1116" s="418"/>
      <c r="R1116" s="418"/>
      <c r="S1116" s="418"/>
      <c r="T1116" s="418"/>
      <c r="U1116" s="418"/>
      <c r="V1116" s="418"/>
      <c r="W1116" s="418"/>
      <c r="X1116" s="418"/>
      <c r="Y1116" s="418"/>
      <c r="Z1116" s="418"/>
    </row>
    <row r="1117" spans="1:26">
      <c r="A1117" s="423" t="str">
        <f t="shared" si="63"/>
        <v>Ейч Ар Кепитъл АД</v>
      </c>
      <c r="B1117" s="423" t="str">
        <f t="shared" si="64"/>
        <v>204654533</v>
      </c>
      <c r="C1117" s="424" t="str">
        <f t="shared" si="65"/>
        <v>31.12.2025</v>
      </c>
      <c r="D1117" s="418" t="s">
        <v>777</v>
      </c>
      <c r="E1117" s="418">
        <v>3</v>
      </c>
      <c r="F1117" s="418" t="s">
        <v>776</v>
      </c>
      <c r="G1117" s="418" t="s">
        <v>973</v>
      </c>
      <c r="H1117" s="427">
        <f>'Справка 7 България'!E80</f>
        <v>0</v>
      </c>
      <c r="I1117" s="418"/>
      <c r="J1117" s="418"/>
      <c r="K1117" s="418"/>
      <c r="L1117" s="418"/>
      <c r="M1117" s="418"/>
      <c r="N1117" s="418"/>
      <c r="O1117" s="418"/>
      <c r="P1117" s="418"/>
      <c r="Q1117" s="418"/>
      <c r="R1117" s="418"/>
      <c r="S1117" s="418"/>
      <c r="T1117" s="418"/>
      <c r="U1117" s="418"/>
      <c r="V1117" s="418"/>
      <c r="W1117" s="418"/>
      <c r="X1117" s="418"/>
      <c r="Y1117" s="418"/>
      <c r="Z1117" s="418"/>
    </row>
    <row r="1118" spans="1:26">
      <c r="A1118" s="423" t="str">
        <f t="shared" si="63"/>
        <v>Ейч Ар Кепитъл АД</v>
      </c>
      <c r="B1118" s="423" t="str">
        <f t="shared" si="64"/>
        <v>204654533</v>
      </c>
      <c r="C1118" s="424" t="str">
        <f t="shared" si="65"/>
        <v>31.12.2025</v>
      </c>
      <c r="D1118" s="418" t="s">
        <v>778</v>
      </c>
      <c r="E1118" s="418">
        <v>3</v>
      </c>
      <c r="F1118" s="418" t="s">
        <v>745</v>
      </c>
      <c r="G1118" s="418" t="s">
        <v>973</v>
      </c>
      <c r="H1118" s="427">
        <f>'Справка 7 България'!E81</f>
        <v>0</v>
      </c>
      <c r="I1118" s="418"/>
      <c r="J1118" s="418"/>
      <c r="K1118" s="418"/>
      <c r="L1118" s="418"/>
      <c r="M1118" s="418"/>
      <c r="N1118" s="418"/>
      <c r="O1118" s="418"/>
      <c r="P1118" s="418"/>
      <c r="Q1118" s="418"/>
      <c r="R1118" s="418"/>
      <c r="S1118" s="418"/>
      <c r="T1118" s="418"/>
      <c r="U1118" s="418"/>
      <c r="V1118" s="418"/>
      <c r="W1118" s="418"/>
      <c r="X1118" s="418"/>
      <c r="Y1118" s="418"/>
      <c r="Z1118" s="418"/>
    </row>
    <row r="1119" spans="1:26">
      <c r="A1119" s="423" t="str">
        <f t="shared" si="63"/>
        <v>Ейч Ар Кепитъл АД</v>
      </c>
      <c r="B1119" s="423" t="str">
        <f t="shared" si="64"/>
        <v>204654533</v>
      </c>
      <c r="C1119" s="424" t="str">
        <f t="shared" si="65"/>
        <v>31.12.2025</v>
      </c>
      <c r="D1119" s="418" t="s">
        <v>780</v>
      </c>
      <c r="E1119" s="418">
        <v>3</v>
      </c>
      <c r="F1119" s="418" t="s">
        <v>779</v>
      </c>
      <c r="G1119" s="418" t="s">
        <v>973</v>
      </c>
      <c r="H1119" s="427">
        <f>'Справка 7 България'!E82</f>
        <v>0</v>
      </c>
      <c r="I1119" s="418"/>
      <c r="J1119" s="418"/>
      <c r="K1119" s="418"/>
      <c r="L1119" s="418"/>
      <c r="M1119" s="418"/>
      <c r="N1119" s="418"/>
      <c r="O1119" s="418"/>
      <c r="P1119" s="418"/>
      <c r="Q1119" s="418"/>
      <c r="R1119" s="418"/>
      <c r="S1119" s="418"/>
      <c r="T1119" s="418"/>
      <c r="U1119" s="418"/>
      <c r="V1119" s="418"/>
      <c r="W1119" s="418"/>
      <c r="X1119" s="418"/>
      <c r="Y1119" s="418"/>
      <c r="Z1119" s="418"/>
    </row>
    <row r="1120" spans="1:26">
      <c r="A1120" s="423" t="str">
        <f t="shared" si="63"/>
        <v>Ейч Ар Кепитъл АД</v>
      </c>
      <c r="B1120" s="423" t="str">
        <f t="shared" si="64"/>
        <v>204654533</v>
      </c>
      <c r="C1120" s="424" t="str">
        <f t="shared" si="65"/>
        <v>31.12.2025</v>
      </c>
      <c r="D1120" s="418" t="s">
        <v>782</v>
      </c>
      <c r="E1120" s="418">
        <v>3</v>
      </c>
      <c r="F1120" s="418" t="s">
        <v>781</v>
      </c>
      <c r="G1120" s="418" t="s">
        <v>973</v>
      </c>
      <c r="H1120" s="427">
        <f>'Справка 7 България'!E83</f>
        <v>0</v>
      </c>
      <c r="I1120" s="418"/>
      <c r="J1120" s="418"/>
      <c r="K1120" s="418"/>
      <c r="L1120" s="418"/>
      <c r="M1120" s="418"/>
      <c r="N1120" s="418"/>
      <c r="O1120" s="418"/>
      <c r="P1120" s="418"/>
      <c r="Q1120" s="418"/>
      <c r="R1120" s="418"/>
      <c r="S1120" s="418"/>
      <c r="T1120" s="418"/>
      <c r="U1120" s="418"/>
      <c r="V1120" s="418"/>
      <c r="W1120" s="418"/>
      <c r="X1120" s="418"/>
      <c r="Y1120" s="418"/>
      <c r="Z1120" s="418"/>
    </row>
    <row r="1121" spans="1:26">
      <c r="A1121" s="423" t="str">
        <f t="shared" si="63"/>
        <v>Ейч Ар Кепитъл АД</v>
      </c>
      <c r="B1121" s="423" t="str">
        <f t="shared" si="64"/>
        <v>204654533</v>
      </c>
      <c r="C1121" s="424" t="str">
        <f t="shared" si="65"/>
        <v>31.12.2025</v>
      </c>
      <c r="D1121" s="418" t="s">
        <v>784</v>
      </c>
      <c r="E1121" s="418">
        <v>3</v>
      </c>
      <c r="F1121" s="418" t="s">
        <v>783</v>
      </c>
      <c r="G1121" s="418" t="s">
        <v>973</v>
      </c>
      <c r="H1121" s="427">
        <f>'Справка 7 България'!E84</f>
        <v>0</v>
      </c>
      <c r="I1121" s="418"/>
      <c r="J1121" s="418"/>
      <c r="K1121" s="418"/>
      <c r="L1121" s="418"/>
      <c r="M1121" s="418"/>
      <c r="N1121" s="418"/>
      <c r="O1121" s="418"/>
      <c r="P1121" s="418"/>
      <c r="Q1121" s="418"/>
      <c r="R1121" s="418"/>
      <c r="S1121" s="418"/>
      <c r="T1121" s="418"/>
      <c r="U1121" s="418"/>
      <c r="V1121" s="418"/>
      <c r="W1121" s="418"/>
      <c r="X1121" s="418"/>
      <c r="Y1121" s="418"/>
      <c r="Z1121" s="418"/>
    </row>
    <row r="1122" spans="1:26">
      <c r="A1122" s="423" t="str">
        <f t="shared" si="63"/>
        <v>Ейч Ар Кепитъл АД</v>
      </c>
      <c r="B1122" s="423" t="str">
        <f t="shared" si="64"/>
        <v>204654533</v>
      </c>
      <c r="C1122" s="424" t="str">
        <f t="shared" si="65"/>
        <v>31.12.2025</v>
      </c>
      <c r="D1122" s="418" t="s">
        <v>786</v>
      </c>
      <c r="E1122" s="418">
        <v>3</v>
      </c>
      <c r="F1122" s="418" t="s">
        <v>785</v>
      </c>
      <c r="G1122" s="418" t="s">
        <v>973</v>
      </c>
      <c r="H1122" s="427">
        <f>'Справка 7 България'!E85</f>
        <v>0</v>
      </c>
      <c r="I1122" s="418"/>
      <c r="J1122" s="418"/>
      <c r="K1122" s="418"/>
      <c r="L1122" s="418"/>
      <c r="M1122" s="418"/>
      <c r="N1122" s="418"/>
      <c r="O1122" s="418"/>
      <c r="P1122" s="418"/>
      <c r="Q1122" s="418"/>
      <c r="R1122" s="418"/>
      <c r="S1122" s="418"/>
      <c r="T1122" s="418"/>
      <c r="U1122" s="418"/>
      <c r="V1122" s="418"/>
      <c r="W1122" s="418"/>
      <c r="X1122" s="418"/>
      <c r="Y1122" s="418"/>
      <c r="Z1122" s="418"/>
    </row>
    <row r="1123" spans="1:26">
      <c r="A1123" s="423" t="str">
        <f t="shared" si="63"/>
        <v>Ейч Ар Кепитъл АД</v>
      </c>
      <c r="B1123" s="423" t="str">
        <f t="shared" si="64"/>
        <v>204654533</v>
      </c>
      <c r="C1123" s="424" t="str">
        <f t="shared" si="65"/>
        <v>31.12.2025</v>
      </c>
      <c r="D1123" s="418" t="s">
        <v>788</v>
      </c>
      <c r="E1123" s="418">
        <v>3</v>
      </c>
      <c r="F1123" s="418" t="s">
        <v>787</v>
      </c>
      <c r="G1123" s="418" t="s">
        <v>973</v>
      </c>
      <c r="H1123" s="427">
        <f>'Справка 7 България'!E86</f>
        <v>0</v>
      </c>
      <c r="I1123" s="418"/>
      <c r="J1123" s="418"/>
      <c r="K1123" s="418"/>
      <c r="L1123" s="418"/>
      <c r="M1123" s="418"/>
      <c r="N1123" s="418"/>
      <c r="O1123" s="418"/>
      <c r="P1123" s="418"/>
      <c r="Q1123" s="418"/>
      <c r="R1123" s="418"/>
      <c r="S1123" s="418"/>
      <c r="T1123" s="418"/>
      <c r="U1123" s="418"/>
      <c r="V1123" s="418"/>
      <c r="W1123" s="418"/>
      <c r="X1123" s="418"/>
      <c r="Y1123" s="418"/>
      <c r="Z1123" s="418"/>
    </row>
    <row r="1124" spans="1:26">
      <c r="A1124" s="423" t="str">
        <f t="shared" si="63"/>
        <v>Ейч Ар Кепитъл АД</v>
      </c>
      <c r="B1124" s="423" t="str">
        <f t="shared" si="64"/>
        <v>204654533</v>
      </c>
      <c r="C1124" s="424" t="str">
        <f t="shared" si="65"/>
        <v>31.12.2025</v>
      </c>
      <c r="D1124" s="418" t="s">
        <v>790</v>
      </c>
      <c r="E1124" s="418">
        <v>3</v>
      </c>
      <c r="F1124" s="418" t="s">
        <v>789</v>
      </c>
      <c r="G1124" s="418" t="s">
        <v>973</v>
      </c>
      <c r="H1124" s="427">
        <f>'Справка 7 България'!E87</f>
        <v>0</v>
      </c>
      <c r="I1124" s="418"/>
      <c r="J1124" s="418"/>
      <c r="K1124" s="418"/>
      <c r="L1124" s="418"/>
      <c r="M1124" s="418"/>
      <c r="N1124" s="418"/>
      <c r="O1124" s="418"/>
      <c r="P1124" s="418"/>
      <c r="Q1124" s="418"/>
      <c r="R1124" s="418"/>
      <c r="S1124" s="418"/>
      <c r="T1124" s="418"/>
      <c r="U1124" s="418"/>
      <c r="V1124" s="418"/>
      <c r="W1124" s="418"/>
      <c r="X1124" s="418"/>
      <c r="Y1124" s="418"/>
      <c r="Z1124" s="418"/>
    </row>
    <row r="1125" spans="1:26">
      <c r="A1125" s="423" t="str">
        <f t="shared" si="63"/>
        <v>Ейч Ар Кепитъл АД</v>
      </c>
      <c r="B1125" s="423" t="str">
        <f t="shared" si="64"/>
        <v>204654533</v>
      </c>
      <c r="C1125" s="424" t="str">
        <f t="shared" si="65"/>
        <v>31.12.2025</v>
      </c>
      <c r="D1125" s="418" t="s">
        <v>792</v>
      </c>
      <c r="E1125" s="418">
        <v>3</v>
      </c>
      <c r="F1125" s="418" t="s">
        <v>791</v>
      </c>
      <c r="G1125" s="418" t="s">
        <v>973</v>
      </c>
      <c r="H1125" s="427">
        <f>'Справка 7 България'!E88</f>
        <v>0</v>
      </c>
      <c r="I1125" s="418"/>
      <c r="J1125" s="418"/>
      <c r="K1125" s="418"/>
      <c r="L1125" s="418"/>
      <c r="M1125" s="418"/>
      <c r="N1125" s="418"/>
      <c r="O1125" s="418"/>
      <c r="P1125" s="418"/>
      <c r="Q1125" s="418"/>
      <c r="R1125" s="418"/>
      <c r="S1125" s="418"/>
      <c r="T1125" s="418"/>
      <c r="U1125" s="418"/>
      <c r="V1125" s="418"/>
      <c r="W1125" s="418"/>
      <c r="X1125" s="418"/>
      <c r="Y1125" s="418"/>
      <c r="Z1125" s="418"/>
    </row>
    <row r="1126" spans="1:26">
      <c r="A1126" s="423" t="str">
        <f t="shared" si="63"/>
        <v>Ейч Ар Кепитъл АД</v>
      </c>
      <c r="B1126" s="423" t="str">
        <f t="shared" si="64"/>
        <v>204654533</v>
      </c>
      <c r="C1126" s="424" t="str">
        <f t="shared" si="65"/>
        <v>31.12.2025</v>
      </c>
      <c r="D1126" s="418" t="s">
        <v>794</v>
      </c>
      <c r="E1126" s="418">
        <v>3</v>
      </c>
      <c r="F1126" s="418" t="s">
        <v>793</v>
      </c>
      <c r="G1126" s="418" t="s">
        <v>973</v>
      </c>
      <c r="H1126" s="427">
        <f>'Справка 7 България'!E89</f>
        <v>0</v>
      </c>
      <c r="I1126" s="418"/>
      <c r="J1126" s="418"/>
      <c r="K1126" s="418"/>
      <c r="L1126" s="418"/>
      <c r="M1126" s="418"/>
      <c r="N1126" s="418"/>
      <c r="O1126" s="418"/>
      <c r="P1126" s="418"/>
      <c r="Q1126" s="418"/>
      <c r="R1126" s="418"/>
      <c r="S1126" s="418"/>
      <c r="T1126" s="418"/>
      <c r="U1126" s="418"/>
      <c r="V1126" s="418"/>
      <c r="W1126" s="418"/>
      <c r="X1126" s="418"/>
      <c r="Y1126" s="418"/>
      <c r="Z1126" s="418"/>
    </row>
    <row r="1127" spans="1:26">
      <c r="A1127" s="423" t="str">
        <f t="shared" si="63"/>
        <v>Ейч Ар Кепитъл АД</v>
      </c>
      <c r="B1127" s="423" t="str">
        <f t="shared" si="64"/>
        <v>204654533</v>
      </c>
      <c r="C1127" s="424" t="str">
        <f t="shared" si="65"/>
        <v>31.12.2025</v>
      </c>
      <c r="D1127" s="418" t="s">
        <v>796</v>
      </c>
      <c r="E1127" s="418">
        <v>3</v>
      </c>
      <c r="F1127" s="418" t="s">
        <v>795</v>
      </c>
      <c r="G1127" s="418" t="s">
        <v>973</v>
      </c>
      <c r="H1127" s="427">
        <f>'Справка 7 България'!E90</f>
        <v>0</v>
      </c>
      <c r="I1127" s="418"/>
      <c r="J1127" s="418"/>
      <c r="K1127" s="418"/>
      <c r="L1127" s="418"/>
      <c r="M1127" s="418"/>
      <c r="N1127" s="418"/>
      <c r="O1127" s="418"/>
      <c r="P1127" s="418"/>
      <c r="Q1127" s="418"/>
      <c r="R1127" s="418"/>
      <c r="S1127" s="418"/>
      <c r="T1127" s="418"/>
      <c r="U1127" s="418"/>
      <c r="V1127" s="418"/>
      <c r="W1127" s="418"/>
      <c r="X1127" s="418"/>
      <c r="Y1127" s="418"/>
      <c r="Z1127" s="418"/>
    </row>
    <row r="1128" spans="1:26">
      <c r="A1128" s="423" t="str">
        <f t="shared" si="63"/>
        <v>Ейч Ар Кепитъл АД</v>
      </c>
      <c r="B1128" s="423" t="str">
        <f t="shared" si="64"/>
        <v>204654533</v>
      </c>
      <c r="C1128" s="424" t="str">
        <f t="shared" si="65"/>
        <v>31.12.2025</v>
      </c>
      <c r="D1128" s="418" t="s">
        <v>798</v>
      </c>
      <c r="E1128" s="418">
        <v>3</v>
      </c>
      <c r="F1128" s="418" t="s">
        <v>797</v>
      </c>
      <c r="G1128" s="418" t="s">
        <v>973</v>
      </c>
      <c r="H1128" s="427">
        <f>'Справка 7 България'!E91</f>
        <v>0</v>
      </c>
      <c r="I1128" s="418"/>
      <c r="J1128" s="418"/>
      <c r="K1128" s="418"/>
      <c r="L1128" s="418"/>
      <c r="M1128" s="418"/>
      <c r="N1128" s="418"/>
      <c r="O1128" s="418"/>
      <c r="P1128" s="418"/>
      <c r="Q1128" s="418"/>
      <c r="R1128" s="418"/>
      <c r="S1128" s="418"/>
      <c r="T1128" s="418"/>
      <c r="U1128" s="418"/>
      <c r="V1128" s="418"/>
      <c r="W1128" s="418"/>
      <c r="X1128" s="418"/>
      <c r="Y1128" s="418"/>
      <c r="Z1128" s="418"/>
    </row>
    <row r="1129" spans="1:26">
      <c r="A1129" s="423" t="str">
        <f t="shared" si="63"/>
        <v>Ейч Ар Кепитъл АД</v>
      </c>
      <c r="B1129" s="423" t="str">
        <f t="shared" si="64"/>
        <v>204654533</v>
      </c>
      <c r="C1129" s="424" t="str">
        <f t="shared" si="65"/>
        <v>31.12.2025</v>
      </c>
      <c r="D1129" s="418" t="s">
        <v>800</v>
      </c>
      <c r="E1129" s="418">
        <v>3</v>
      </c>
      <c r="F1129" s="418" t="s">
        <v>799</v>
      </c>
      <c r="G1129" s="418" t="s">
        <v>973</v>
      </c>
      <c r="H1129" s="427">
        <f>'Справка 7 България'!E92</f>
        <v>0</v>
      </c>
      <c r="I1129" s="418"/>
      <c r="J1129" s="418"/>
      <c r="K1129" s="418"/>
      <c r="L1129" s="418"/>
      <c r="M1129" s="418"/>
      <c r="N1129" s="418"/>
      <c r="O1129" s="418"/>
      <c r="P1129" s="418"/>
      <c r="Q1129" s="418"/>
      <c r="R1129" s="418"/>
      <c r="S1129" s="418"/>
      <c r="T1129" s="418"/>
      <c r="U1129" s="418"/>
      <c r="V1129" s="418"/>
      <c r="W1129" s="418"/>
      <c r="X1129" s="418"/>
      <c r="Y1129" s="418"/>
      <c r="Z1129" s="418"/>
    </row>
    <row r="1130" spans="1:26">
      <c r="A1130" s="423" t="str">
        <f t="shared" si="63"/>
        <v>Ейч Ар Кепитъл АД</v>
      </c>
      <c r="B1130" s="423" t="str">
        <f t="shared" si="64"/>
        <v>204654533</v>
      </c>
      <c r="C1130" s="424" t="str">
        <f t="shared" si="65"/>
        <v>31.12.2025</v>
      </c>
      <c r="D1130" s="418" t="s">
        <v>802</v>
      </c>
      <c r="E1130" s="418">
        <v>3</v>
      </c>
      <c r="F1130" s="418" t="s">
        <v>801</v>
      </c>
      <c r="G1130" s="418" t="s">
        <v>973</v>
      </c>
      <c r="H1130" s="427">
        <f>'Справка 7 България'!E93</f>
        <v>0</v>
      </c>
      <c r="I1130" s="418"/>
      <c r="J1130" s="418"/>
      <c r="K1130" s="418"/>
      <c r="L1130" s="418"/>
      <c r="M1130" s="418"/>
      <c r="N1130" s="418"/>
      <c r="O1130" s="418"/>
      <c r="P1130" s="418"/>
      <c r="Q1130" s="418"/>
      <c r="R1130" s="418"/>
      <c r="S1130" s="418"/>
      <c r="T1130" s="418"/>
      <c r="U1130" s="418"/>
      <c r="V1130" s="418"/>
      <c r="W1130" s="418"/>
      <c r="X1130" s="418"/>
      <c r="Y1130" s="418"/>
      <c r="Z1130" s="418"/>
    </row>
    <row r="1131" spans="1:26">
      <c r="A1131" s="423" t="str">
        <f t="shared" si="63"/>
        <v>Ейч Ар Кепитъл АД</v>
      </c>
      <c r="B1131" s="423" t="str">
        <f t="shared" si="64"/>
        <v>204654533</v>
      </c>
      <c r="C1131" s="424" t="str">
        <f t="shared" si="65"/>
        <v>31.12.2025</v>
      </c>
      <c r="D1131" s="418" t="s">
        <v>803</v>
      </c>
      <c r="E1131" s="418">
        <v>3</v>
      </c>
      <c r="F1131" s="418" t="s">
        <v>709</v>
      </c>
      <c r="G1131" s="418" t="s">
        <v>973</v>
      </c>
      <c r="H1131" s="427">
        <f>'Справка 7 България'!E94</f>
        <v>0</v>
      </c>
      <c r="I1131" s="418"/>
      <c r="J1131" s="418"/>
      <c r="K1131" s="418"/>
      <c r="L1131" s="418"/>
      <c r="M1131" s="418"/>
      <c r="N1131" s="418"/>
      <c r="O1131" s="418"/>
      <c r="P1131" s="418"/>
      <c r="Q1131" s="418"/>
      <c r="R1131" s="418"/>
      <c r="S1131" s="418"/>
      <c r="T1131" s="418"/>
      <c r="U1131" s="418"/>
      <c r="V1131" s="418"/>
      <c r="W1131" s="418"/>
      <c r="X1131" s="418"/>
      <c r="Y1131" s="418"/>
      <c r="Z1131" s="418"/>
    </row>
    <row r="1132" spans="1:26">
      <c r="A1132" s="423" t="str">
        <f t="shared" si="63"/>
        <v>Ейч Ар Кепитъл АД</v>
      </c>
      <c r="B1132" s="423" t="str">
        <f t="shared" si="64"/>
        <v>204654533</v>
      </c>
      <c r="C1132" s="424" t="str">
        <f t="shared" si="65"/>
        <v>31.12.2025</v>
      </c>
      <c r="D1132" s="418" t="s">
        <v>804</v>
      </c>
      <c r="E1132" s="418">
        <v>3</v>
      </c>
      <c r="F1132" s="418" t="s">
        <v>713</v>
      </c>
      <c r="G1132" s="418" t="s">
        <v>973</v>
      </c>
      <c r="H1132" s="427">
        <f>'Справка 7 България'!E95</f>
        <v>0</v>
      </c>
      <c r="I1132" s="418"/>
      <c r="J1132" s="418"/>
      <c r="K1132" s="418"/>
      <c r="L1132" s="418"/>
      <c r="M1132" s="418"/>
      <c r="N1132" s="418"/>
      <c r="O1132" s="418"/>
      <c r="P1132" s="418"/>
      <c r="Q1132" s="418"/>
      <c r="R1132" s="418"/>
      <c r="S1132" s="418"/>
      <c r="T1132" s="418"/>
      <c r="U1132" s="418"/>
      <c r="V1132" s="418"/>
      <c r="W1132" s="418"/>
      <c r="X1132" s="418"/>
      <c r="Y1132" s="418"/>
      <c r="Z1132" s="418"/>
    </row>
    <row r="1133" spans="1:26">
      <c r="A1133" s="423" t="str">
        <f t="shared" si="63"/>
        <v>Ейч Ар Кепитъл АД</v>
      </c>
      <c r="B1133" s="423" t="str">
        <f t="shared" si="64"/>
        <v>204654533</v>
      </c>
      <c r="C1133" s="424" t="str">
        <f t="shared" si="65"/>
        <v>31.12.2025</v>
      </c>
      <c r="D1133" s="418" t="s">
        <v>806</v>
      </c>
      <c r="E1133" s="418">
        <v>3</v>
      </c>
      <c r="F1133" s="418" t="s">
        <v>805</v>
      </c>
      <c r="G1133" s="418" t="s">
        <v>973</v>
      </c>
      <c r="H1133" s="427">
        <f>'Справка 7 България'!E96</f>
        <v>0</v>
      </c>
      <c r="I1133" s="418"/>
      <c r="J1133" s="418"/>
      <c r="K1133" s="418"/>
      <c r="L1133" s="418"/>
      <c r="M1133" s="418"/>
      <c r="N1133" s="418"/>
      <c r="O1133" s="418"/>
      <c r="P1133" s="418"/>
      <c r="Q1133" s="418"/>
      <c r="R1133" s="418"/>
      <c r="S1133" s="418"/>
      <c r="T1133" s="418"/>
      <c r="U1133" s="418"/>
      <c r="V1133" s="418"/>
      <c r="W1133" s="418"/>
      <c r="X1133" s="418"/>
      <c r="Y1133" s="418"/>
      <c r="Z1133" s="418"/>
    </row>
    <row r="1134" spans="1:26">
      <c r="A1134" s="423" t="str">
        <f t="shared" si="63"/>
        <v>Ейч Ар Кепитъл АД</v>
      </c>
      <c r="B1134" s="423" t="str">
        <f t="shared" si="64"/>
        <v>204654533</v>
      </c>
      <c r="C1134" s="424" t="str">
        <f t="shared" si="65"/>
        <v>31.12.2025</v>
      </c>
      <c r="D1134" s="418" t="s">
        <v>808</v>
      </c>
      <c r="E1134" s="418">
        <v>3</v>
      </c>
      <c r="F1134" s="418" t="s">
        <v>807</v>
      </c>
      <c r="G1134" s="418" t="s">
        <v>973</v>
      </c>
      <c r="H1134" s="427">
        <f>'Справка 7 България'!E97</f>
        <v>0</v>
      </c>
      <c r="I1134" s="418"/>
      <c r="J1134" s="418"/>
      <c r="K1134" s="418"/>
      <c r="L1134" s="418"/>
      <c r="M1134" s="418"/>
      <c r="N1134" s="418"/>
      <c r="O1134" s="418"/>
      <c r="P1134" s="418"/>
      <c r="Q1134" s="418"/>
      <c r="R1134" s="418"/>
      <c r="S1134" s="418"/>
      <c r="T1134" s="418"/>
      <c r="U1134" s="418"/>
      <c r="V1134" s="418"/>
      <c r="W1134" s="418"/>
      <c r="X1134" s="418"/>
      <c r="Y1134" s="418"/>
      <c r="Z1134" s="418"/>
    </row>
    <row r="1135" spans="1:26">
      <c r="A1135" s="423" t="str">
        <f t="shared" si="63"/>
        <v>Ейч Ар Кепитъл АД</v>
      </c>
      <c r="B1135" s="423" t="str">
        <f t="shared" si="64"/>
        <v>204654533</v>
      </c>
      <c r="C1135" s="424" t="str">
        <f t="shared" si="65"/>
        <v>31.12.2025</v>
      </c>
      <c r="D1135" s="418" t="s">
        <v>810</v>
      </c>
      <c r="E1135" s="418">
        <v>3</v>
      </c>
      <c r="F1135" s="418" t="s">
        <v>763</v>
      </c>
      <c r="G1135" s="418" t="s">
        <v>973</v>
      </c>
      <c r="H1135" s="427">
        <f>'Справка 7 България'!E98</f>
        <v>1000</v>
      </c>
      <c r="I1135" s="418"/>
      <c r="J1135" s="418"/>
      <c r="K1135" s="418"/>
      <c r="L1135" s="418"/>
      <c r="M1135" s="418"/>
      <c r="N1135" s="418"/>
      <c r="O1135" s="418"/>
      <c r="P1135" s="418"/>
      <c r="Q1135" s="418"/>
      <c r="R1135" s="418"/>
      <c r="S1135" s="418"/>
      <c r="T1135" s="418"/>
      <c r="U1135" s="418"/>
      <c r="V1135" s="418"/>
      <c r="W1135" s="418"/>
      <c r="X1135" s="418"/>
      <c r="Y1135" s="418"/>
      <c r="Z1135" s="418"/>
    </row>
    <row r="1136" spans="1:26">
      <c r="A1136" s="423" t="str">
        <f t="shared" si="63"/>
        <v>Ейч Ар Кепитъл АД</v>
      </c>
      <c r="B1136" s="423" t="str">
        <f t="shared" si="64"/>
        <v>204654533</v>
      </c>
      <c r="C1136" s="424" t="str">
        <f t="shared" si="65"/>
        <v>31.12.2025</v>
      </c>
      <c r="D1136" s="418" t="s">
        <v>812</v>
      </c>
      <c r="E1136" s="418">
        <v>3</v>
      </c>
      <c r="F1136" s="418" t="s">
        <v>811</v>
      </c>
      <c r="G1136" s="418" t="s">
        <v>973</v>
      </c>
      <c r="H1136" s="427">
        <f>'Справка 7 България'!E99</f>
        <v>1000</v>
      </c>
      <c r="I1136" s="418"/>
      <c r="J1136" s="418"/>
      <c r="K1136" s="418"/>
      <c r="L1136" s="418"/>
      <c r="M1136" s="418"/>
      <c r="N1136" s="418"/>
      <c r="O1136" s="418"/>
      <c r="P1136" s="418"/>
      <c r="Q1136" s="418"/>
      <c r="R1136" s="418"/>
      <c r="S1136" s="418"/>
      <c r="T1136" s="418"/>
      <c r="U1136" s="418"/>
      <c r="V1136" s="418"/>
      <c r="W1136" s="418"/>
      <c r="X1136" s="418"/>
      <c r="Y1136" s="418"/>
      <c r="Z1136" s="418"/>
    </row>
    <row r="1137" spans="1:26">
      <c r="A1137" s="423" t="str">
        <f t="shared" si="63"/>
        <v>Ейч Ар Кепитъл АД</v>
      </c>
      <c r="B1137" s="423" t="str">
        <f t="shared" si="64"/>
        <v>204654533</v>
      </c>
      <c r="C1137" s="424" t="str">
        <f t="shared" si="65"/>
        <v>31.12.2025</v>
      </c>
      <c r="D1137" s="418" t="s">
        <v>735</v>
      </c>
      <c r="E1137" s="418">
        <v>4</v>
      </c>
      <c r="F1137" s="418" t="s">
        <v>734</v>
      </c>
      <c r="G1137" s="418" t="s">
        <v>973</v>
      </c>
      <c r="H1137" s="427">
        <f>'Справка 7 България'!F54</f>
        <v>0</v>
      </c>
      <c r="I1137" s="418"/>
      <c r="J1137" s="418"/>
      <c r="K1137" s="418"/>
      <c r="L1137" s="418"/>
      <c r="M1137" s="418"/>
      <c r="N1137" s="418"/>
      <c r="O1137" s="418"/>
      <c r="P1137" s="418"/>
      <c r="Q1137" s="418"/>
      <c r="R1137" s="418"/>
      <c r="S1137" s="418"/>
      <c r="T1137" s="418"/>
      <c r="U1137" s="418"/>
      <c r="V1137" s="418"/>
      <c r="W1137" s="418"/>
      <c r="X1137" s="418"/>
      <c r="Y1137" s="418"/>
      <c r="Z1137" s="418"/>
    </row>
    <row r="1138" spans="1:26">
      <c r="A1138" s="423" t="str">
        <f t="shared" si="63"/>
        <v>Ейч Ар Кепитъл АД</v>
      </c>
      <c r="B1138" s="423" t="str">
        <f t="shared" si="64"/>
        <v>204654533</v>
      </c>
      <c r="C1138" s="424" t="str">
        <f t="shared" si="65"/>
        <v>31.12.2025</v>
      </c>
      <c r="D1138" s="418" t="s">
        <v>737</v>
      </c>
      <c r="E1138" s="418">
        <v>4</v>
      </c>
      <c r="F1138" s="418" t="s">
        <v>736</v>
      </c>
      <c r="G1138" s="418" t="s">
        <v>973</v>
      </c>
      <c r="H1138" s="425">
        <f>'Справка 7 България'!F55</f>
        <v>0</v>
      </c>
      <c r="I1138" s="418"/>
      <c r="J1138" s="418"/>
      <c r="K1138" s="418"/>
      <c r="L1138" s="418"/>
      <c r="M1138" s="418"/>
      <c r="N1138" s="418"/>
      <c r="O1138" s="418"/>
      <c r="P1138" s="418"/>
      <c r="Q1138" s="418"/>
      <c r="R1138" s="418"/>
      <c r="S1138" s="418"/>
      <c r="T1138" s="418"/>
      <c r="U1138" s="418"/>
      <c r="V1138" s="418"/>
      <c r="W1138" s="418"/>
      <c r="X1138" s="418"/>
      <c r="Y1138" s="418"/>
      <c r="Z1138" s="418"/>
    </row>
    <row r="1139" spans="1:26">
      <c r="A1139" s="423" t="str">
        <f t="shared" si="63"/>
        <v>Ейч Ар Кепитъл АД</v>
      </c>
      <c r="B1139" s="423" t="str">
        <f t="shared" si="64"/>
        <v>204654533</v>
      </c>
      <c r="C1139" s="424" t="str">
        <f t="shared" si="65"/>
        <v>31.12.2025</v>
      </c>
      <c r="D1139" s="418" t="s">
        <v>739</v>
      </c>
      <c r="E1139" s="418">
        <v>4</v>
      </c>
      <c r="F1139" s="418" t="s">
        <v>738</v>
      </c>
      <c r="G1139" s="418" t="s">
        <v>973</v>
      </c>
      <c r="H1139" s="425">
        <f>'Справка 7 България'!F56</f>
        <v>0</v>
      </c>
      <c r="I1139" s="418"/>
      <c r="J1139" s="418"/>
      <c r="K1139" s="418"/>
      <c r="L1139" s="418"/>
      <c r="M1139" s="418"/>
      <c r="N1139" s="418"/>
      <c r="O1139" s="418"/>
      <c r="P1139" s="418"/>
      <c r="Q1139" s="418"/>
      <c r="R1139" s="418"/>
      <c r="S1139" s="418"/>
      <c r="T1139" s="418"/>
      <c r="U1139" s="418"/>
      <c r="V1139" s="418"/>
      <c r="W1139" s="418"/>
      <c r="X1139" s="418"/>
      <c r="Y1139" s="418"/>
      <c r="Z1139" s="418"/>
    </row>
    <row r="1140" spans="1:26">
      <c r="A1140" s="423" t="str">
        <f t="shared" si="63"/>
        <v>Ейч Ар Кепитъл АД</v>
      </c>
      <c r="B1140" s="423" t="str">
        <f t="shared" si="64"/>
        <v>204654533</v>
      </c>
      <c r="C1140" s="424" t="str">
        <f t="shared" si="65"/>
        <v>31.12.2025</v>
      </c>
      <c r="D1140" s="418" t="s">
        <v>740</v>
      </c>
      <c r="E1140" s="418">
        <v>4</v>
      </c>
      <c r="F1140" s="418" t="s">
        <v>723</v>
      </c>
      <c r="G1140" s="418" t="s">
        <v>973</v>
      </c>
      <c r="H1140" s="425">
        <f>'Справка 7 България'!F57</f>
        <v>0</v>
      </c>
      <c r="I1140" s="418"/>
      <c r="J1140" s="418"/>
      <c r="K1140" s="418"/>
      <c r="L1140" s="418"/>
      <c r="M1140" s="418"/>
      <c r="N1140" s="418"/>
      <c r="O1140" s="418"/>
      <c r="P1140" s="418"/>
      <c r="Q1140" s="418"/>
      <c r="R1140" s="418"/>
      <c r="S1140" s="418"/>
      <c r="T1140" s="418"/>
      <c r="U1140" s="418"/>
      <c r="V1140" s="418"/>
      <c r="W1140" s="418"/>
      <c r="X1140" s="418"/>
      <c r="Y1140" s="418"/>
      <c r="Z1140" s="418"/>
    </row>
    <row r="1141" spans="1:26">
      <c r="A1141" s="423" t="str">
        <f t="shared" si="63"/>
        <v>Ейч Ар Кепитъл АД</v>
      </c>
      <c r="B1141" s="423" t="str">
        <f t="shared" si="64"/>
        <v>204654533</v>
      </c>
      <c r="C1141" s="424" t="str">
        <f t="shared" si="65"/>
        <v>31.12.2025</v>
      </c>
      <c r="D1141" s="418" t="s">
        <v>742</v>
      </c>
      <c r="E1141" s="418">
        <v>4</v>
      </c>
      <c r="F1141" s="418" t="s">
        <v>741</v>
      </c>
      <c r="G1141" s="418" t="s">
        <v>973</v>
      </c>
      <c r="H1141" s="425">
        <f>'Справка 7 България'!F58</f>
        <v>0</v>
      </c>
      <c r="I1141" s="418"/>
      <c r="J1141" s="418"/>
      <c r="K1141" s="418"/>
      <c r="L1141" s="418"/>
      <c r="M1141" s="418"/>
      <c r="N1141" s="418"/>
      <c r="O1141" s="418"/>
      <c r="P1141" s="418"/>
      <c r="Q1141" s="418"/>
      <c r="R1141" s="418"/>
      <c r="S1141" s="418"/>
      <c r="T1141" s="418"/>
      <c r="U1141" s="418"/>
      <c r="V1141" s="418"/>
      <c r="W1141" s="418"/>
      <c r="X1141" s="418"/>
      <c r="Y1141" s="418"/>
      <c r="Z1141" s="418"/>
    </row>
    <row r="1142" spans="1:26">
      <c r="A1142" s="423" t="str">
        <f t="shared" si="63"/>
        <v>Ейч Ар Кепитъл АД</v>
      </c>
      <c r="B1142" s="423" t="str">
        <f t="shared" si="64"/>
        <v>204654533</v>
      </c>
      <c r="C1142" s="424" t="str">
        <f t="shared" si="65"/>
        <v>31.12.2025</v>
      </c>
      <c r="D1142" s="418" t="s">
        <v>744</v>
      </c>
      <c r="E1142" s="418">
        <v>4</v>
      </c>
      <c r="F1142" s="418" t="s">
        <v>743</v>
      </c>
      <c r="G1142" s="418" t="s">
        <v>973</v>
      </c>
      <c r="H1142" s="425">
        <f>'Справка 7 България'!F59</f>
        <v>0</v>
      </c>
      <c r="I1142" s="418"/>
      <c r="J1142" s="418"/>
      <c r="K1142" s="418"/>
      <c r="L1142" s="418"/>
      <c r="M1142" s="418"/>
      <c r="N1142" s="418"/>
      <c r="O1142" s="418"/>
      <c r="P1142" s="418"/>
      <c r="Q1142" s="418"/>
      <c r="R1142" s="418"/>
      <c r="S1142" s="418"/>
      <c r="T1142" s="418"/>
      <c r="U1142" s="418"/>
      <c r="V1142" s="418"/>
      <c r="W1142" s="418"/>
      <c r="X1142" s="418"/>
      <c r="Y1142" s="418"/>
      <c r="Z1142" s="418"/>
    </row>
    <row r="1143" spans="1:26">
      <c r="A1143" s="423" t="str">
        <f t="shared" si="63"/>
        <v>Ейч Ар Кепитъл АД</v>
      </c>
      <c r="B1143" s="423" t="str">
        <f t="shared" si="64"/>
        <v>204654533</v>
      </c>
      <c r="C1143" s="424" t="str">
        <f t="shared" si="65"/>
        <v>31.12.2025</v>
      </c>
      <c r="D1143" s="418" t="s">
        <v>746</v>
      </c>
      <c r="E1143" s="418">
        <v>4</v>
      </c>
      <c r="F1143" s="418" t="s">
        <v>745</v>
      </c>
      <c r="G1143" s="418" t="s">
        <v>973</v>
      </c>
      <c r="H1143" s="425">
        <f>'Справка 7 България'!F60</f>
        <v>0</v>
      </c>
      <c r="I1143" s="418"/>
      <c r="J1143" s="418"/>
      <c r="K1143" s="418"/>
      <c r="L1143" s="418"/>
      <c r="M1143" s="418"/>
      <c r="N1143" s="418"/>
      <c r="O1143" s="418"/>
      <c r="P1143" s="418"/>
      <c r="Q1143" s="418"/>
      <c r="R1143" s="418"/>
      <c r="S1143" s="418"/>
      <c r="T1143" s="418"/>
      <c r="U1143" s="418"/>
      <c r="V1143" s="418"/>
      <c r="W1143" s="418"/>
      <c r="X1143" s="418"/>
      <c r="Y1143" s="418"/>
      <c r="Z1143" s="418"/>
    </row>
    <row r="1144" spans="1:26">
      <c r="A1144" s="423" t="str">
        <f t="shared" si="63"/>
        <v>Ейч Ар Кепитъл АД</v>
      </c>
      <c r="B1144" s="423" t="str">
        <f t="shared" si="64"/>
        <v>204654533</v>
      </c>
      <c r="C1144" s="424" t="str">
        <f t="shared" si="65"/>
        <v>31.12.2025</v>
      </c>
      <c r="D1144" s="418" t="s">
        <v>748</v>
      </c>
      <c r="E1144" s="418">
        <v>4</v>
      </c>
      <c r="F1144" s="418" t="s">
        <v>747</v>
      </c>
      <c r="G1144" s="418" t="s">
        <v>973</v>
      </c>
      <c r="H1144" s="425">
        <f>'Справка 7 България'!F61</f>
        <v>0</v>
      </c>
      <c r="I1144" s="418"/>
      <c r="J1144" s="418"/>
      <c r="K1144" s="418"/>
      <c r="L1144" s="418"/>
      <c r="M1144" s="418"/>
      <c r="N1144" s="418"/>
      <c r="O1144" s="418"/>
      <c r="P1144" s="418"/>
      <c r="Q1144" s="418"/>
      <c r="R1144" s="418"/>
      <c r="S1144" s="418"/>
      <c r="T1144" s="418"/>
      <c r="U1144" s="418"/>
      <c r="V1144" s="418"/>
      <c r="W1144" s="418"/>
      <c r="X1144" s="418"/>
      <c r="Y1144" s="418"/>
      <c r="Z1144" s="418"/>
    </row>
    <row r="1145" spans="1:26">
      <c r="A1145" s="423" t="str">
        <f t="shared" si="63"/>
        <v>Ейч Ар Кепитъл АД</v>
      </c>
      <c r="B1145" s="423" t="str">
        <f t="shared" si="64"/>
        <v>204654533</v>
      </c>
      <c r="C1145" s="424" t="str">
        <f t="shared" si="65"/>
        <v>31.12.2025</v>
      </c>
      <c r="D1145" s="418" t="s">
        <v>749</v>
      </c>
      <c r="E1145" s="418">
        <v>4</v>
      </c>
      <c r="F1145" s="418" t="s">
        <v>745</v>
      </c>
      <c r="G1145" s="418" t="s">
        <v>973</v>
      </c>
      <c r="H1145" s="425">
        <f>'Справка 7 България'!F62</f>
        <v>0</v>
      </c>
      <c r="I1145" s="418"/>
      <c r="J1145" s="418"/>
      <c r="K1145" s="418"/>
      <c r="L1145" s="418"/>
      <c r="M1145" s="418"/>
      <c r="N1145" s="418"/>
      <c r="O1145" s="418"/>
      <c r="P1145" s="418"/>
      <c r="Q1145" s="418"/>
      <c r="R1145" s="418"/>
      <c r="S1145" s="418"/>
      <c r="T1145" s="418"/>
      <c r="U1145" s="418"/>
      <c r="V1145" s="418"/>
      <c r="W1145" s="418"/>
      <c r="X1145" s="418"/>
      <c r="Y1145" s="418"/>
      <c r="Z1145" s="418"/>
    </row>
    <row r="1146" spans="1:26">
      <c r="A1146" s="423" t="str">
        <f t="shared" si="63"/>
        <v>Ейч Ар Кепитъл АД</v>
      </c>
      <c r="B1146" s="423" t="str">
        <f t="shared" si="64"/>
        <v>204654533</v>
      </c>
      <c r="C1146" s="424" t="str">
        <f t="shared" si="65"/>
        <v>31.12.2025</v>
      </c>
      <c r="D1146" s="418" t="s">
        <v>750</v>
      </c>
      <c r="E1146" s="418">
        <v>4</v>
      </c>
      <c r="F1146" s="418" t="s">
        <v>158</v>
      </c>
      <c r="G1146" s="418" t="s">
        <v>973</v>
      </c>
      <c r="H1146" s="425">
        <f>'Справка 7 България'!F63</f>
        <v>0</v>
      </c>
      <c r="I1146" s="418"/>
      <c r="J1146" s="418"/>
      <c r="K1146" s="418"/>
      <c r="L1146" s="418"/>
      <c r="M1146" s="418"/>
      <c r="N1146" s="418"/>
      <c r="O1146" s="418"/>
      <c r="P1146" s="418"/>
      <c r="Q1146" s="418"/>
      <c r="R1146" s="418"/>
      <c r="S1146" s="418"/>
      <c r="T1146" s="418"/>
      <c r="U1146" s="418"/>
      <c r="V1146" s="418"/>
      <c r="W1146" s="418"/>
      <c r="X1146" s="418"/>
      <c r="Y1146" s="418"/>
      <c r="Z1146" s="418"/>
    </row>
    <row r="1147" spans="1:26">
      <c r="A1147" s="423" t="str">
        <f t="shared" si="63"/>
        <v>Ейч Ар Кепитъл АД</v>
      </c>
      <c r="B1147" s="423" t="str">
        <f t="shared" si="64"/>
        <v>204654533</v>
      </c>
      <c r="C1147" s="424" t="str">
        <f t="shared" si="65"/>
        <v>31.12.2025</v>
      </c>
      <c r="D1147" s="418" t="s">
        <v>751</v>
      </c>
      <c r="E1147" s="418">
        <v>4</v>
      </c>
      <c r="F1147" s="418" t="s">
        <v>161</v>
      </c>
      <c r="G1147" s="418" t="s">
        <v>973</v>
      </c>
      <c r="H1147" s="425">
        <f>'Справка 7 България'!F64</f>
        <v>0</v>
      </c>
      <c r="I1147" s="418"/>
      <c r="J1147" s="418"/>
      <c r="K1147" s="418"/>
      <c r="L1147" s="418"/>
      <c r="M1147" s="418"/>
      <c r="N1147" s="418"/>
      <c r="O1147" s="418"/>
      <c r="P1147" s="418"/>
      <c r="Q1147" s="418"/>
      <c r="R1147" s="418"/>
      <c r="S1147" s="418"/>
      <c r="T1147" s="418"/>
      <c r="U1147" s="418"/>
      <c r="V1147" s="418"/>
      <c r="W1147" s="418"/>
      <c r="X1147" s="418"/>
      <c r="Y1147" s="418"/>
      <c r="Z1147" s="418"/>
    </row>
    <row r="1148" spans="1:26">
      <c r="A1148" s="423" t="str">
        <f t="shared" si="63"/>
        <v>Ейч Ар Кепитъл АД</v>
      </c>
      <c r="B1148" s="423" t="str">
        <f t="shared" si="64"/>
        <v>204654533</v>
      </c>
      <c r="C1148" s="424" t="str">
        <f t="shared" si="65"/>
        <v>31.12.2025</v>
      </c>
      <c r="D1148" s="418" t="s">
        <v>753</v>
      </c>
      <c r="E1148" s="418">
        <v>4</v>
      </c>
      <c r="F1148" s="418" t="s">
        <v>752</v>
      </c>
      <c r="G1148" s="418" t="s">
        <v>973</v>
      </c>
      <c r="H1148" s="425">
        <f>'Справка 7 България'!F65</f>
        <v>0</v>
      </c>
      <c r="I1148" s="418"/>
      <c r="J1148" s="418"/>
      <c r="K1148" s="418"/>
      <c r="L1148" s="418"/>
      <c r="M1148" s="418"/>
      <c r="N1148" s="418"/>
      <c r="O1148" s="418"/>
      <c r="P1148" s="418"/>
      <c r="Q1148" s="418"/>
      <c r="R1148" s="418"/>
      <c r="S1148" s="418"/>
      <c r="T1148" s="418"/>
      <c r="U1148" s="418"/>
      <c r="V1148" s="418"/>
      <c r="W1148" s="418"/>
      <c r="X1148" s="418"/>
      <c r="Y1148" s="418"/>
      <c r="Z1148" s="418"/>
    </row>
    <row r="1149" spans="1:26">
      <c r="A1149" s="423" t="str">
        <f t="shared" si="63"/>
        <v>Ейч Ар Кепитъл АД</v>
      </c>
      <c r="B1149" s="423" t="str">
        <f t="shared" si="64"/>
        <v>204654533</v>
      </c>
      <c r="C1149" s="424" t="str">
        <f t="shared" si="65"/>
        <v>31.12.2025</v>
      </c>
      <c r="D1149" s="418" t="s">
        <v>755</v>
      </c>
      <c r="E1149" s="418">
        <v>4</v>
      </c>
      <c r="F1149" s="418" t="s">
        <v>754</v>
      </c>
      <c r="G1149" s="418" t="s">
        <v>973</v>
      </c>
      <c r="H1149" s="425">
        <f>'Справка 7 България'!F66</f>
        <v>0</v>
      </c>
      <c r="I1149" s="418"/>
      <c r="J1149" s="418"/>
      <c r="K1149" s="418"/>
      <c r="L1149" s="418"/>
      <c r="M1149" s="418"/>
      <c r="N1149" s="418"/>
      <c r="O1149" s="418"/>
      <c r="P1149" s="418"/>
      <c r="Q1149" s="418"/>
      <c r="R1149" s="418"/>
      <c r="S1149" s="418"/>
      <c r="T1149" s="418"/>
      <c r="U1149" s="418"/>
      <c r="V1149" s="418"/>
      <c r="W1149" s="418"/>
      <c r="X1149" s="418"/>
      <c r="Y1149" s="418"/>
      <c r="Z1149" s="418"/>
    </row>
    <row r="1150" spans="1:26">
      <c r="A1150" s="423" t="str">
        <f t="shared" si="63"/>
        <v>Ейч Ар Кепитъл АД</v>
      </c>
      <c r="B1150" s="423" t="str">
        <f t="shared" si="64"/>
        <v>204654533</v>
      </c>
      <c r="C1150" s="424" t="str">
        <f t="shared" si="65"/>
        <v>31.12.2025</v>
      </c>
      <c r="D1150" s="418" t="s">
        <v>757</v>
      </c>
      <c r="E1150" s="418">
        <v>4</v>
      </c>
      <c r="F1150" s="418" t="s">
        <v>756</v>
      </c>
      <c r="G1150" s="418" t="s">
        <v>973</v>
      </c>
      <c r="H1150" s="425">
        <f>'Справка 7 България'!F67</f>
        <v>0</v>
      </c>
      <c r="I1150" s="418"/>
      <c r="J1150" s="418"/>
      <c r="K1150" s="418"/>
      <c r="L1150" s="418"/>
      <c r="M1150" s="418"/>
      <c r="N1150" s="418"/>
      <c r="O1150" s="418"/>
      <c r="P1150" s="418"/>
      <c r="Q1150" s="418"/>
      <c r="R1150" s="418"/>
      <c r="S1150" s="418"/>
      <c r="T1150" s="418"/>
      <c r="U1150" s="418"/>
      <c r="V1150" s="418"/>
      <c r="W1150" s="418"/>
      <c r="X1150" s="418"/>
      <c r="Y1150" s="418"/>
      <c r="Z1150" s="418"/>
    </row>
    <row r="1151" spans="1:26">
      <c r="A1151" s="423" t="str">
        <f t="shared" si="63"/>
        <v>Ейч Ар Кепитъл АД</v>
      </c>
      <c r="B1151" s="423" t="str">
        <f t="shared" si="64"/>
        <v>204654533</v>
      </c>
      <c r="C1151" s="424" t="str">
        <f t="shared" si="65"/>
        <v>31.12.2025</v>
      </c>
      <c r="D1151" s="418" t="s">
        <v>759</v>
      </c>
      <c r="E1151" s="418">
        <v>4</v>
      </c>
      <c r="F1151" s="418" t="s">
        <v>733</v>
      </c>
      <c r="G1151" s="418" t="s">
        <v>973</v>
      </c>
      <c r="H1151" s="427">
        <f>'Справка 7 България'!F68</f>
        <v>0</v>
      </c>
      <c r="I1151" s="418"/>
      <c r="J1151" s="418"/>
      <c r="K1151" s="418"/>
      <c r="L1151" s="418"/>
      <c r="M1151" s="418"/>
      <c r="N1151" s="418"/>
      <c r="O1151" s="418"/>
      <c r="P1151" s="418"/>
      <c r="Q1151" s="418"/>
      <c r="R1151" s="418"/>
      <c r="S1151" s="418"/>
      <c r="T1151" s="418"/>
      <c r="U1151" s="418"/>
      <c r="V1151" s="418"/>
      <c r="W1151" s="418"/>
      <c r="X1151" s="418"/>
      <c r="Y1151" s="418"/>
      <c r="Z1151" s="418"/>
    </row>
    <row r="1152" spans="1:26">
      <c r="A1152" s="423" t="str">
        <f t="shared" si="63"/>
        <v>Ейч Ар Кепитъл АД</v>
      </c>
      <c r="B1152" s="423" t="str">
        <f t="shared" si="64"/>
        <v>204654533</v>
      </c>
      <c r="C1152" s="424" t="str">
        <f t="shared" si="65"/>
        <v>31.12.2025</v>
      </c>
      <c r="D1152" s="418" t="s">
        <v>762</v>
      </c>
      <c r="E1152" s="418">
        <v>4</v>
      </c>
      <c r="F1152" s="418" t="s">
        <v>974</v>
      </c>
      <c r="G1152" s="418" t="s">
        <v>973</v>
      </c>
      <c r="H1152" s="425">
        <f>'Справка 7 България'!F70</f>
        <v>0</v>
      </c>
      <c r="I1152" s="418"/>
      <c r="J1152" s="418"/>
      <c r="K1152" s="418"/>
      <c r="L1152" s="418"/>
      <c r="M1152" s="418"/>
      <c r="N1152" s="418"/>
      <c r="O1152" s="418"/>
      <c r="P1152" s="418"/>
      <c r="Q1152" s="418"/>
      <c r="R1152" s="418"/>
      <c r="S1152" s="418"/>
      <c r="T1152" s="418"/>
      <c r="U1152" s="418"/>
      <c r="V1152" s="418"/>
      <c r="W1152" s="418"/>
      <c r="X1152" s="418"/>
      <c r="Y1152" s="418"/>
      <c r="Z1152" s="418"/>
    </row>
    <row r="1153" spans="1:26">
      <c r="A1153" s="423" t="str">
        <f t="shared" si="63"/>
        <v>Ейч Ар Кепитъл АД</v>
      </c>
      <c r="B1153" s="423" t="str">
        <f t="shared" si="64"/>
        <v>204654533</v>
      </c>
      <c r="C1153" s="424" t="str">
        <f t="shared" si="65"/>
        <v>31.12.2025</v>
      </c>
      <c r="D1153" s="418" t="s">
        <v>764</v>
      </c>
      <c r="E1153" s="418">
        <v>4</v>
      </c>
      <c r="F1153" s="418" t="s">
        <v>734</v>
      </c>
      <c r="G1153" s="418" t="s">
        <v>973</v>
      </c>
      <c r="H1153" s="425">
        <f>'Справка 7 България'!F73</f>
        <v>0</v>
      </c>
      <c r="I1153" s="418"/>
      <c r="J1153" s="418"/>
      <c r="K1153" s="418"/>
      <c r="L1153" s="418"/>
      <c r="M1153" s="418"/>
      <c r="N1153" s="418"/>
      <c r="O1153" s="418"/>
      <c r="P1153" s="418"/>
      <c r="Q1153" s="418"/>
      <c r="R1153" s="418"/>
      <c r="S1153" s="418"/>
      <c r="T1153" s="418"/>
      <c r="U1153" s="418"/>
      <c r="V1153" s="418"/>
      <c r="W1153" s="418"/>
      <c r="X1153" s="418"/>
      <c r="Y1153" s="418"/>
      <c r="Z1153" s="418"/>
    </row>
    <row r="1154" spans="1:26">
      <c r="A1154" s="423" t="str">
        <f t="shared" si="63"/>
        <v>Ейч Ар Кепитъл АД</v>
      </c>
      <c r="B1154" s="423" t="str">
        <f t="shared" si="64"/>
        <v>204654533</v>
      </c>
      <c r="C1154" s="424" t="str">
        <f t="shared" si="65"/>
        <v>31.12.2025</v>
      </c>
      <c r="D1154" s="418" t="s">
        <v>766</v>
      </c>
      <c r="E1154" s="418">
        <v>4</v>
      </c>
      <c r="F1154" s="418" t="s">
        <v>765</v>
      </c>
      <c r="G1154" s="418" t="s">
        <v>973</v>
      </c>
      <c r="H1154" s="425">
        <f>'Справка 7 България'!F74</f>
        <v>0</v>
      </c>
      <c r="I1154" s="418"/>
      <c r="J1154" s="418"/>
      <c r="K1154" s="418"/>
      <c r="L1154" s="418"/>
      <c r="M1154" s="418"/>
      <c r="N1154" s="418"/>
      <c r="O1154" s="418"/>
      <c r="P1154" s="418"/>
      <c r="Q1154" s="418"/>
      <c r="R1154" s="418"/>
      <c r="S1154" s="418"/>
      <c r="T1154" s="418"/>
      <c r="U1154" s="418"/>
      <c r="V1154" s="418"/>
      <c r="W1154" s="418"/>
      <c r="X1154" s="418"/>
      <c r="Y1154" s="418"/>
      <c r="Z1154" s="418"/>
    </row>
    <row r="1155" spans="1:26">
      <c r="A1155" s="423" t="str">
        <f t="shared" si="63"/>
        <v>Ейч Ар Кепитъл АД</v>
      </c>
      <c r="B1155" s="423" t="str">
        <f t="shared" si="64"/>
        <v>204654533</v>
      </c>
      <c r="C1155" s="424" t="str">
        <f t="shared" si="65"/>
        <v>31.12.2025</v>
      </c>
      <c r="D1155" s="418" t="s">
        <v>768</v>
      </c>
      <c r="E1155" s="418">
        <v>4</v>
      </c>
      <c r="F1155" s="418" t="s">
        <v>767</v>
      </c>
      <c r="G1155" s="418" t="s">
        <v>973</v>
      </c>
      <c r="H1155" s="425">
        <f>'Справка 7 България'!F75</f>
        <v>0</v>
      </c>
      <c r="I1155" s="418"/>
      <c r="J1155" s="418"/>
      <c r="K1155" s="418"/>
      <c r="L1155" s="418"/>
      <c r="M1155" s="418"/>
      <c r="N1155" s="418"/>
      <c r="O1155" s="418"/>
      <c r="P1155" s="418"/>
      <c r="Q1155" s="418"/>
      <c r="R1155" s="418"/>
      <c r="S1155" s="418"/>
      <c r="T1155" s="418"/>
      <c r="U1155" s="418"/>
      <c r="V1155" s="418"/>
      <c r="W1155" s="418"/>
      <c r="X1155" s="418"/>
      <c r="Y1155" s="418"/>
      <c r="Z1155" s="418"/>
    </row>
    <row r="1156" spans="1:26">
      <c r="A1156" s="423" t="str">
        <f t="shared" si="63"/>
        <v>Ейч Ар Кепитъл АД</v>
      </c>
      <c r="B1156" s="423" t="str">
        <f t="shared" si="64"/>
        <v>204654533</v>
      </c>
      <c r="C1156" s="424" t="str">
        <f t="shared" si="65"/>
        <v>31.12.2025</v>
      </c>
      <c r="D1156" s="418" t="s">
        <v>770</v>
      </c>
      <c r="E1156" s="418">
        <v>4</v>
      </c>
      <c r="F1156" s="418" t="s">
        <v>769</v>
      </c>
      <c r="G1156" s="418" t="s">
        <v>973</v>
      </c>
      <c r="H1156" s="425">
        <f>'Справка 7 България'!F76</f>
        <v>0</v>
      </c>
      <c r="I1156" s="418"/>
      <c r="J1156" s="418"/>
      <c r="K1156" s="418"/>
      <c r="L1156" s="418"/>
      <c r="M1156" s="418"/>
      <c r="N1156" s="418"/>
      <c r="O1156" s="418"/>
      <c r="P1156" s="418"/>
      <c r="Q1156" s="418"/>
      <c r="R1156" s="418"/>
      <c r="S1156" s="418"/>
      <c r="T1156" s="418"/>
      <c r="U1156" s="418"/>
      <c r="V1156" s="418"/>
      <c r="W1156" s="418"/>
      <c r="X1156" s="418"/>
      <c r="Y1156" s="418"/>
      <c r="Z1156" s="418"/>
    </row>
    <row r="1157" spans="1:26">
      <c r="A1157" s="423" t="str">
        <f t="shared" si="63"/>
        <v>Ейч Ар Кепитъл АД</v>
      </c>
      <c r="B1157" s="423" t="str">
        <f t="shared" si="64"/>
        <v>204654533</v>
      </c>
      <c r="C1157" s="424" t="str">
        <f t="shared" si="65"/>
        <v>31.12.2025</v>
      </c>
      <c r="D1157" s="418" t="s">
        <v>771</v>
      </c>
      <c r="E1157" s="418">
        <v>4</v>
      </c>
      <c r="F1157" s="418" t="s">
        <v>741</v>
      </c>
      <c r="G1157" s="418" t="s">
        <v>973</v>
      </c>
      <c r="H1157" s="425">
        <f>'Справка 7 България'!F77</f>
        <v>0</v>
      </c>
      <c r="I1157" s="418"/>
      <c r="J1157" s="418"/>
      <c r="K1157" s="418"/>
      <c r="L1157" s="418"/>
      <c r="M1157" s="418"/>
      <c r="N1157" s="418"/>
      <c r="O1157" s="418"/>
      <c r="P1157" s="418"/>
      <c r="Q1157" s="418"/>
      <c r="R1157" s="418"/>
      <c r="S1157" s="418"/>
      <c r="T1157" s="418"/>
      <c r="U1157" s="418"/>
      <c r="V1157" s="418"/>
      <c r="W1157" s="418"/>
      <c r="X1157" s="418"/>
      <c r="Y1157" s="418"/>
      <c r="Z1157" s="418"/>
    </row>
    <row r="1158" spans="1:26">
      <c r="A1158" s="423" t="str">
        <f t="shared" si="63"/>
        <v>Ейч Ар Кепитъл АД</v>
      </c>
      <c r="B1158" s="423" t="str">
        <f t="shared" si="64"/>
        <v>204654533</v>
      </c>
      <c r="C1158" s="424" t="str">
        <f t="shared" si="65"/>
        <v>31.12.2025</v>
      </c>
      <c r="D1158" s="418" t="s">
        <v>773</v>
      </c>
      <c r="E1158" s="418">
        <v>4</v>
      </c>
      <c r="F1158" s="418" t="s">
        <v>772</v>
      </c>
      <c r="G1158" s="418" t="s">
        <v>973</v>
      </c>
      <c r="H1158" s="425">
        <f>'Справка 7 България'!F78</f>
        <v>0</v>
      </c>
      <c r="I1158" s="418"/>
      <c r="J1158" s="418"/>
      <c r="K1158" s="418"/>
      <c r="L1158" s="418"/>
      <c r="M1158" s="418"/>
      <c r="N1158" s="418"/>
      <c r="O1158" s="418"/>
      <c r="P1158" s="418"/>
      <c r="Q1158" s="418"/>
      <c r="R1158" s="418"/>
      <c r="S1158" s="418"/>
      <c r="T1158" s="418"/>
      <c r="U1158" s="418"/>
      <c r="V1158" s="418"/>
      <c r="W1158" s="418"/>
      <c r="X1158" s="418"/>
      <c r="Y1158" s="418"/>
      <c r="Z1158" s="418"/>
    </row>
    <row r="1159" spans="1:26">
      <c r="A1159" s="423" t="str">
        <f t="shared" si="63"/>
        <v>Ейч Ар Кепитъл АД</v>
      </c>
      <c r="B1159" s="423" t="str">
        <f t="shared" si="64"/>
        <v>204654533</v>
      </c>
      <c r="C1159" s="424" t="str">
        <f t="shared" si="65"/>
        <v>31.12.2025</v>
      </c>
      <c r="D1159" s="418" t="s">
        <v>775</v>
      </c>
      <c r="E1159" s="418">
        <v>4</v>
      </c>
      <c r="F1159" s="418" t="s">
        <v>774</v>
      </c>
      <c r="G1159" s="418" t="s">
        <v>973</v>
      </c>
      <c r="H1159" s="425">
        <f>'Справка 7 България'!F79</f>
        <v>0</v>
      </c>
      <c r="I1159" s="418"/>
      <c r="J1159" s="418"/>
      <c r="K1159" s="418"/>
      <c r="L1159" s="418"/>
      <c r="M1159" s="418"/>
      <c r="N1159" s="418"/>
      <c r="O1159" s="418"/>
      <c r="P1159" s="418"/>
      <c r="Q1159" s="418"/>
      <c r="R1159" s="418"/>
      <c r="S1159" s="418"/>
      <c r="T1159" s="418"/>
      <c r="U1159" s="418"/>
      <c r="V1159" s="418"/>
      <c r="W1159" s="418"/>
      <c r="X1159" s="418"/>
      <c r="Y1159" s="418"/>
      <c r="Z1159" s="418"/>
    </row>
    <row r="1160" spans="1:26">
      <c r="A1160" s="423" t="str">
        <f t="shared" si="63"/>
        <v>Ейч Ар Кепитъл АД</v>
      </c>
      <c r="B1160" s="423" t="str">
        <f t="shared" si="64"/>
        <v>204654533</v>
      </c>
      <c r="C1160" s="424" t="str">
        <f t="shared" si="65"/>
        <v>31.12.2025</v>
      </c>
      <c r="D1160" s="418" t="s">
        <v>777</v>
      </c>
      <c r="E1160" s="418">
        <v>4</v>
      </c>
      <c r="F1160" s="418" t="s">
        <v>776</v>
      </c>
      <c r="G1160" s="418" t="s">
        <v>973</v>
      </c>
      <c r="H1160" s="425">
        <f>'Справка 7 България'!F80</f>
        <v>0</v>
      </c>
      <c r="I1160" s="418"/>
      <c r="J1160" s="418"/>
      <c r="K1160" s="418"/>
      <c r="L1160" s="418"/>
      <c r="M1160" s="418"/>
      <c r="N1160" s="418"/>
      <c r="O1160" s="418"/>
      <c r="P1160" s="418"/>
      <c r="Q1160" s="418"/>
      <c r="R1160" s="418"/>
      <c r="S1160" s="418"/>
      <c r="T1160" s="418"/>
      <c r="U1160" s="418"/>
      <c r="V1160" s="418"/>
      <c r="W1160" s="418"/>
      <c r="X1160" s="418"/>
      <c r="Y1160" s="418"/>
      <c r="Z1160" s="418"/>
    </row>
    <row r="1161" spans="1:26">
      <c r="A1161" s="423" t="str">
        <f t="shared" si="63"/>
        <v>Ейч Ар Кепитъл АД</v>
      </c>
      <c r="B1161" s="423" t="str">
        <f t="shared" si="64"/>
        <v>204654533</v>
      </c>
      <c r="C1161" s="424" t="str">
        <f t="shared" si="65"/>
        <v>31.12.2025</v>
      </c>
      <c r="D1161" s="418" t="s">
        <v>778</v>
      </c>
      <c r="E1161" s="418">
        <v>4</v>
      </c>
      <c r="F1161" s="418" t="s">
        <v>745</v>
      </c>
      <c r="G1161" s="418" t="s">
        <v>973</v>
      </c>
      <c r="H1161" s="425">
        <f>'Справка 7 България'!F81</f>
        <v>0</v>
      </c>
      <c r="I1161" s="418"/>
      <c r="J1161" s="418"/>
      <c r="K1161" s="418"/>
      <c r="L1161" s="418"/>
      <c r="M1161" s="418"/>
      <c r="N1161" s="418"/>
      <c r="O1161" s="418"/>
      <c r="P1161" s="418"/>
      <c r="Q1161" s="418"/>
      <c r="R1161" s="418"/>
      <c r="S1161" s="418"/>
      <c r="T1161" s="418"/>
      <c r="U1161" s="418"/>
      <c r="V1161" s="418"/>
      <c r="W1161" s="418"/>
      <c r="X1161" s="418"/>
      <c r="Y1161" s="418"/>
      <c r="Z1161" s="418"/>
    </row>
    <row r="1162" spans="1:26">
      <c r="A1162" s="423" t="str">
        <f t="shared" si="63"/>
        <v>Ейч Ар Кепитъл АД</v>
      </c>
      <c r="B1162" s="423" t="str">
        <f t="shared" si="64"/>
        <v>204654533</v>
      </c>
      <c r="C1162" s="424" t="str">
        <f t="shared" si="65"/>
        <v>31.12.2025</v>
      </c>
      <c r="D1162" s="418" t="s">
        <v>780</v>
      </c>
      <c r="E1162" s="418">
        <v>4</v>
      </c>
      <c r="F1162" s="418" t="s">
        <v>779</v>
      </c>
      <c r="G1162" s="418" t="s">
        <v>973</v>
      </c>
      <c r="H1162" s="425">
        <f>'Справка 7 България'!F82</f>
        <v>0</v>
      </c>
      <c r="I1162" s="418"/>
      <c r="J1162" s="418"/>
      <c r="K1162" s="418"/>
      <c r="L1162" s="418"/>
      <c r="M1162" s="418"/>
      <c r="N1162" s="418"/>
      <c r="O1162" s="418"/>
      <c r="P1162" s="418"/>
      <c r="Q1162" s="418"/>
      <c r="R1162" s="418"/>
      <c r="S1162" s="418"/>
      <c r="T1162" s="418"/>
      <c r="U1162" s="418"/>
      <c r="V1162" s="418"/>
      <c r="W1162" s="418"/>
      <c r="X1162" s="418"/>
      <c r="Y1162" s="418"/>
      <c r="Z1162" s="418"/>
    </row>
    <row r="1163" spans="1:26">
      <c r="A1163" s="423" t="str">
        <f t="shared" si="63"/>
        <v>Ейч Ар Кепитъл АД</v>
      </c>
      <c r="B1163" s="423" t="str">
        <f t="shared" si="64"/>
        <v>204654533</v>
      </c>
      <c r="C1163" s="424" t="str">
        <f t="shared" si="65"/>
        <v>31.12.2025</v>
      </c>
      <c r="D1163" s="418" t="s">
        <v>782</v>
      </c>
      <c r="E1163" s="418">
        <v>4</v>
      </c>
      <c r="F1163" s="418" t="s">
        <v>781</v>
      </c>
      <c r="G1163" s="418" t="s">
        <v>973</v>
      </c>
      <c r="H1163" s="425">
        <f>'Справка 7 България'!F83</f>
        <v>0</v>
      </c>
      <c r="I1163" s="418"/>
      <c r="J1163" s="418"/>
      <c r="K1163" s="418"/>
      <c r="L1163" s="418"/>
      <c r="M1163" s="418"/>
      <c r="N1163" s="418"/>
      <c r="O1163" s="418"/>
      <c r="P1163" s="418"/>
      <c r="Q1163" s="418"/>
      <c r="R1163" s="418"/>
      <c r="S1163" s="418"/>
      <c r="T1163" s="418"/>
      <c r="U1163" s="418"/>
      <c r="V1163" s="418"/>
      <c r="W1163" s="418"/>
      <c r="X1163" s="418"/>
      <c r="Y1163" s="418"/>
      <c r="Z1163" s="418"/>
    </row>
    <row r="1164" spans="1:26">
      <c r="A1164" s="423" t="str">
        <f t="shared" si="63"/>
        <v>Ейч Ар Кепитъл АД</v>
      </c>
      <c r="B1164" s="423" t="str">
        <f t="shared" si="64"/>
        <v>204654533</v>
      </c>
      <c r="C1164" s="424" t="str">
        <f t="shared" si="65"/>
        <v>31.12.2025</v>
      </c>
      <c r="D1164" s="418" t="s">
        <v>784</v>
      </c>
      <c r="E1164" s="418">
        <v>4</v>
      </c>
      <c r="F1164" s="418" t="s">
        <v>783</v>
      </c>
      <c r="G1164" s="418" t="s">
        <v>973</v>
      </c>
      <c r="H1164" s="425">
        <f>'Справка 7 България'!F84</f>
        <v>0</v>
      </c>
      <c r="I1164" s="418"/>
      <c r="J1164" s="418"/>
      <c r="K1164" s="418"/>
      <c r="L1164" s="418"/>
      <c r="M1164" s="418"/>
      <c r="N1164" s="418"/>
      <c r="O1164" s="418"/>
      <c r="P1164" s="418"/>
      <c r="Q1164" s="418"/>
      <c r="R1164" s="418"/>
      <c r="S1164" s="418"/>
      <c r="T1164" s="418"/>
      <c r="U1164" s="418"/>
      <c r="V1164" s="418"/>
      <c r="W1164" s="418"/>
      <c r="X1164" s="418"/>
      <c r="Y1164" s="418"/>
      <c r="Z1164" s="418"/>
    </row>
    <row r="1165" spans="1:26">
      <c r="A1165" s="423" t="str">
        <f t="shared" si="63"/>
        <v>Ейч Ар Кепитъл АД</v>
      </c>
      <c r="B1165" s="423" t="str">
        <f t="shared" si="64"/>
        <v>204654533</v>
      </c>
      <c r="C1165" s="424" t="str">
        <f t="shared" si="65"/>
        <v>31.12.2025</v>
      </c>
      <c r="D1165" s="418" t="s">
        <v>786</v>
      </c>
      <c r="E1165" s="418">
        <v>4</v>
      </c>
      <c r="F1165" s="418" t="s">
        <v>785</v>
      </c>
      <c r="G1165" s="418" t="s">
        <v>973</v>
      </c>
      <c r="H1165" s="425">
        <f>'Справка 7 България'!F85</f>
        <v>0</v>
      </c>
      <c r="I1165" s="418"/>
      <c r="J1165" s="418"/>
      <c r="K1165" s="418"/>
      <c r="L1165" s="418"/>
      <c r="M1165" s="418"/>
      <c r="N1165" s="418"/>
      <c r="O1165" s="418"/>
      <c r="P1165" s="418"/>
      <c r="Q1165" s="418"/>
      <c r="R1165" s="418"/>
      <c r="S1165" s="418"/>
      <c r="T1165" s="418"/>
      <c r="U1165" s="418"/>
      <c r="V1165" s="418"/>
      <c r="W1165" s="418"/>
      <c r="X1165" s="418"/>
      <c r="Y1165" s="418"/>
      <c r="Z1165" s="418"/>
    </row>
    <row r="1166" spans="1:26">
      <c r="A1166" s="423" t="str">
        <f t="shared" si="63"/>
        <v>Ейч Ар Кепитъл АД</v>
      </c>
      <c r="B1166" s="423" t="str">
        <f t="shared" si="64"/>
        <v>204654533</v>
      </c>
      <c r="C1166" s="424" t="str">
        <f t="shared" si="65"/>
        <v>31.12.2025</v>
      </c>
      <c r="D1166" s="418" t="s">
        <v>788</v>
      </c>
      <c r="E1166" s="418">
        <v>4</v>
      </c>
      <c r="F1166" s="418" t="s">
        <v>787</v>
      </c>
      <c r="G1166" s="418" t="s">
        <v>973</v>
      </c>
      <c r="H1166" s="425">
        <f>'Справка 7 България'!F86</f>
        <v>0</v>
      </c>
      <c r="I1166" s="418"/>
      <c r="J1166" s="418"/>
      <c r="K1166" s="418"/>
      <c r="L1166" s="418"/>
      <c r="M1166" s="418"/>
      <c r="N1166" s="418"/>
      <c r="O1166" s="418"/>
      <c r="P1166" s="418"/>
      <c r="Q1166" s="418"/>
      <c r="R1166" s="418"/>
      <c r="S1166" s="418"/>
      <c r="T1166" s="418"/>
      <c r="U1166" s="418"/>
      <c r="V1166" s="418"/>
      <c r="W1166" s="418"/>
      <c r="X1166" s="418"/>
      <c r="Y1166" s="418"/>
      <c r="Z1166" s="418"/>
    </row>
    <row r="1167" spans="1:26">
      <c r="A1167" s="423" t="str">
        <f t="shared" si="63"/>
        <v>Ейч Ар Кепитъл АД</v>
      </c>
      <c r="B1167" s="423" t="str">
        <f t="shared" si="64"/>
        <v>204654533</v>
      </c>
      <c r="C1167" s="424" t="str">
        <f t="shared" si="65"/>
        <v>31.12.2025</v>
      </c>
      <c r="D1167" s="418" t="s">
        <v>790</v>
      </c>
      <c r="E1167" s="418">
        <v>4</v>
      </c>
      <c r="F1167" s="418" t="s">
        <v>789</v>
      </c>
      <c r="G1167" s="418" t="s">
        <v>973</v>
      </c>
      <c r="H1167" s="427">
        <f>'Справка 7 България'!F87</f>
        <v>0</v>
      </c>
      <c r="I1167" s="418"/>
      <c r="J1167" s="418"/>
      <c r="K1167" s="418"/>
      <c r="L1167" s="418"/>
      <c r="M1167" s="418"/>
      <c r="N1167" s="418"/>
      <c r="O1167" s="418"/>
      <c r="P1167" s="418"/>
      <c r="Q1167" s="418"/>
      <c r="R1167" s="418"/>
      <c r="S1167" s="418"/>
      <c r="T1167" s="418"/>
      <c r="U1167" s="418"/>
      <c r="V1167" s="418"/>
      <c r="W1167" s="418"/>
      <c r="X1167" s="418"/>
      <c r="Y1167" s="418"/>
      <c r="Z1167" s="418"/>
    </row>
    <row r="1168" spans="1:26">
      <c r="A1168" s="423" t="str">
        <f t="shared" ref="A1168:A1195" si="66">pdeName</f>
        <v>Ейч Ар Кепитъл АД</v>
      </c>
      <c r="B1168" s="423" t="str">
        <f t="shared" ref="B1168:B1195" si="67">pdeBulstat</f>
        <v>204654533</v>
      </c>
      <c r="C1168" s="424" t="str">
        <f t="shared" ref="C1168:C1195" si="68">endDate</f>
        <v>31.12.2025</v>
      </c>
      <c r="D1168" s="418" t="s">
        <v>792</v>
      </c>
      <c r="E1168" s="418">
        <v>4</v>
      </c>
      <c r="F1168" s="418" t="s">
        <v>791</v>
      </c>
      <c r="G1168" s="418" t="s">
        <v>973</v>
      </c>
      <c r="H1168" s="425">
        <f>'Справка 7 България'!F88</f>
        <v>0</v>
      </c>
      <c r="I1168" s="418"/>
      <c r="J1168" s="418"/>
      <c r="K1168" s="418"/>
      <c r="L1168" s="418"/>
      <c r="M1168" s="418"/>
      <c r="N1168" s="418"/>
      <c r="O1168" s="418"/>
      <c r="P1168" s="418"/>
      <c r="Q1168" s="418"/>
      <c r="R1168" s="418"/>
      <c r="S1168" s="418"/>
      <c r="T1168" s="418"/>
      <c r="U1168" s="418"/>
      <c r="V1168" s="418"/>
      <c r="W1168" s="418"/>
      <c r="X1168" s="418"/>
      <c r="Y1168" s="418"/>
      <c r="Z1168" s="418"/>
    </row>
    <row r="1169" spans="1:26">
      <c r="A1169" s="423" t="str">
        <f t="shared" si="66"/>
        <v>Ейч Ар Кепитъл АД</v>
      </c>
      <c r="B1169" s="423" t="str">
        <f t="shared" si="67"/>
        <v>204654533</v>
      </c>
      <c r="C1169" s="424" t="str">
        <f t="shared" si="68"/>
        <v>31.12.2025</v>
      </c>
      <c r="D1169" s="418" t="s">
        <v>794</v>
      </c>
      <c r="E1169" s="418">
        <v>4</v>
      </c>
      <c r="F1169" s="418" t="s">
        <v>793</v>
      </c>
      <c r="G1169" s="418" t="s">
        <v>973</v>
      </c>
      <c r="H1169" s="425">
        <f>'Справка 7 България'!F89</f>
        <v>0</v>
      </c>
      <c r="I1169" s="418"/>
      <c r="J1169" s="418"/>
      <c r="K1169" s="418"/>
      <c r="L1169" s="418"/>
      <c r="M1169" s="418"/>
      <c r="N1169" s="418"/>
      <c r="O1169" s="418"/>
      <c r="P1169" s="418"/>
      <c r="Q1169" s="418"/>
      <c r="R1169" s="418"/>
      <c r="S1169" s="418"/>
      <c r="T1169" s="418"/>
      <c r="U1169" s="418"/>
      <c r="V1169" s="418"/>
      <c r="W1169" s="418"/>
      <c r="X1169" s="418"/>
      <c r="Y1169" s="418"/>
      <c r="Z1169" s="418"/>
    </row>
    <row r="1170" spans="1:26">
      <c r="A1170" s="423" t="str">
        <f t="shared" si="66"/>
        <v>Ейч Ар Кепитъл АД</v>
      </c>
      <c r="B1170" s="423" t="str">
        <f t="shared" si="67"/>
        <v>204654533</v>
      </c>
      <c r="C1170" s="424" t="str">
        <f t="shared" si="68"/>
        <v>31.12.2025</v>
      </c>
      <c r="D1170" s="418" t="s">
        <v>796</v>
      </c>
      <c r="E1170" s="418">
        <v>4</v>
      </c>
      <c r="F1170" s="418" t="s">
        <v>795</v>
      </c>
      <c r="G1170" s="418" t="s">
        <v>973</v>
      </c>
      <c r="H1170" s="425">
        <f>'Справка 7 България'!F90</f>
        <v>0</v>
      </c>
      <c r="I1170" s="418"/>
      <c r="J1170" s="418"/>
      <c r="K1170" s="418"/>
      <c r="L1170" s="418"/>
      <c r="M1170" s="418"/>
      <c r="N1170" s="418"/>
      <c r="O1170" s="418"/>
      <c r="P1170" s="418"/>
      <c r="Q1170" s="418"/>
      <c r="R1170" s="418"/>
      <c r="S1170" s="418"/>
      <c r="T1170" s="418"/>
      <c r="U1170" s="418"/>
      <c r="V1170" s="418"/>
      <c r="W1170" s="418"/>
      <c r="X1170" s="418"/>
      <c r="Y1170" s="418"/>
      <c r="Z1170" s="418"/>
    </row>
    <row r="1171" spans="1:26">
      <c r="A1171" s="423" t="str">
        <f t="shared" si="66"/>
        <v>Ейч Ар Кепитъл АД</v>
      </c>
      <c r="B1171" s="423" t="str">
        <f t="shared" si="67"/>
        <v>204654533</v>
      </c>
      <c r="C1171" s="424" t="str">
        <f t="shared" si="68"/>
        <v>31.12.2025</v>
      </c>
      <c r="D1171" s="418" t="s">
        <v>798</v>
      </c>
      <c r="E1171" s="418">
        <v>4</v>
      </c>
      <c r="F1171" s="418" t="s">
        <v>797</v>
      </c>
      <c r="G1171" s="418" t="s">
        <v>973</v>
      </c>
      <c r="H1171" s="425">
        <f>'Справка 7 България'!F91</f>
        <v>0</v>
      </c>
      <c r="I1171" s="418"/>
      <c r="J1171" s="418"/>
      <c r="K1171" s="418"/>
      <c r="L1171" s="418"/>
      <c r="M1171" s="418"/>
      <c r="N1171" s="418"/>
      <c r="O1171" s="418"/>
      <c r="P1171" s="418"/>
      <c r="Q1171" s="418"/>
      <c r="R1171" s="418"/>
      <c r="S1171" s="418"/>
      <c r="T1171" s="418"/>
      <c r="U1171" s="418"/>
      <c r="V1171" s="418"/>
      <c r="W1171" s="418"/>
      <c r="X1171" s="418"/>
      <c r="Y1171" s="418"/>
      <c r="Z1171" s="418"/>
    </row>
    <row r="1172" spans="1:26">
      <c r="A1172" s="423" t="str">
        <f t="shared" si="66"/>
        <v>Ейч Ар Кепитъл АД</v>
      </c>
      <c r="B1172" s="423" t="str">
        <f t="shared" si="67"/>
        <v>204654533</v>
      </c>
      <c r="C1172" s="424" t="str">
        <f t="shared" si="68"/>
        <v>31.12.2025</v>
      </c>
      <c r="D1172" s="418" t="s">
        <v>800</v>
      </c>
      <c r="E1172" s="418">
        <v>4</v>
      </c>
      <c r="F1172" s="418" t="s">
        <v>799</v>
      </c>
      <c r="G1172" s="418" t="s">
        <v>973</v>
      </c>
      <c r="H1172" s="425">
        <f>'Справка 7 България'!F92</f>
        <v>0</v>
      </c>
      <c r="I1172" s="418"/>
      <c r="J1172" s="418"/>
      <c r="K1172" s="418"/>
      <c r="L1172" s="418"/>
      <c r="M1172" s="418"/>
      <c r="N1172" s="418"/>
      <c r="O1172" s="418"/>
      <c r="P1172" s="418"/>
      <c r="Q1172" s="418"/>
      <c r="R1172" s="418"/>
      <c r="S1172" s="418"/>
      <c r="T1172" s="418"/>
      <c r="U1172" s="418"/>
      <c r="V1172" s="418"/>
      <c r="W1172" s="418"/>
      <c r="X1172" s="418"/>
      <c r="Y1172" s="418"/>
      <c r="Z1172" s="418"/>
    </row>
    <row r="1173" spans="1:26">
      <c r="A1173" s="423" t="str">
        <f t="shared" si="66"/>
        <v>Ейч Ар Кепитъл АД</v>
      </c>
      <c r="B1173" s="423" t="str">
        <f t="shared" si="67"/>
        <v>204654533</v>
      </c>
      <c r="C1173" s="424" t="str">
        <f t="shared" si="68"/>
        <v>31.12.2025</v>
      </c>
      <c r="D1173" s="418" t="s">
        <v>802</v>
      </c>
      <c r="E1173" s="418">
        <v>4</v>
      </c>
      <c r="F1173" s="418" t="s">
        <v>801</v>
      </c>
      <c r="G1173" s="418" t="s">
        <v>973</v>
      </c>
      <c r="H1173" s="425">
        <f>'Справка 7 България'!F93</f>
        <v>0</v>
      </c>
      <c r="I1173" s="418"/>
      <c r="J1173" s="418"/>
      <c r="K1173" s="418"/>
      <c r="L1173" s="418"/>
      <c r="M1173" s="418"/>
      <c r="N1173" s="418"/>
      <c r="O1173" s="418"/>
      <c r="P1173" s="418"/>
      <c r="Q1173" s="418"/>
      <c r="R1173" s="418"/>
      <c r="S1173" s="418"/>
      <c r="T1173" s="418"/>
      <c r="U1173" s="418"/>
      <c r="V1173" s="418"/>
      <c r="W1173" s="418"/>
      <c r="X1173" s="418"/>
      <c r="Y1173" s="418"/>
      <c r="Z1173" s="418"/>
    </row>
    <row r="1174" spans="1:26">
      <c r="A1174" s="423" t="str">
        <f t="shared" si="66"/>
        <v>Ейч Ар Кепитъл АД</v>
      </c>
      <c r="B1174" s="423" t="str">
        <f t="shared" si="67"/>
        <v>204654533</v>
      </c>
      <c r="C1174" s="424" t="str">
        <f t="shared" si="68"/>
        <v>31.12.2025</v>
      </c>
      <c r="D1174" s="418" t="s">
        <v>803</v>
      </c>
      <c r="E1174" s="418">
        <v>4</v>
      </c>
      <c r="F1174" s="418" t="s">
        <v>709</v>
      </c>
      <c r="G1174" s="418" t="s">
        <v>973</v>
      </c>
      <c r="H1174" s="425">
        <f>'Справка 7 България'!F94</f>
        <v>0</v>
      </c>
      <c r="I1174" s="418"/>
      <c r="J1174" s="418"/>
      <c r="K1174" s="418"/>
      <c r="L1174" s="418"/>
      <c r="M1174" s="418"/>
      <c r="N1174" s="418"/>
      <c r="O1174" s="418"/>
      <c r="P1174" s="418"/>
      <c r="Q1174" s="418"/>
      <c r="R1174" s="418"/>
      <c r="S1174" s="418"/>
      <c r="T1174" s="418"/>
      <c r="U1174" s="418"/>
      <c r="V1174" s="418"/>
      <c r="W1174" s="418"/>
      <c r="X1174" s="418"/>
      <c r="Y1174" s="418"/>
      <c r="Z1174" s="418"/>
    </row>
    <row r="1175" spans="1:26">
      <c r="A1175" s="423" t="str">
        <f t="shared" si="66"/>
        <v>Ейч Ар Кепитъл АД</v>
      </c>
      <c r="B1175" s="423" t="str">
        <f t="shared" si="67"/>
        <v>204654533</v>
      </c>
      <c r="C1175" s="424" t="str">
        <f t="shared" si="68"/>
        <v>31.12.2025</v>
      </c>
      <c r="D1175" s="418" t="s">
        <v>804</v>
      </c>
      <c r="E1175" s="418">
        <v>4</v>
      </c>
      <c r="F1175" s="418" t="s">
        <v>713</v>
      </c>
      <c r="G1175" s="418" t="s">
        <v>973</v>
      </c>
      <c r="H1175" s="425">
        <f>'Справка 7 България'!F95</f>
        <v>0</v>
      </c>
      <c r="I1175" s="418"/>
      <c r="J1175" s="418"/>
      <c r="K1175" s="418"/>
      <c r="L1175" s="418"/>
      <c r="M1175" s="418"/>
      <c r="N1175" s="418"/>
      <c r="O1175" s="418"/>
      <c r="P1175" s="418"/>
      <c r="Q1175" s="418"/>
      <c r="R1175" s="418"/>
      <c r="S1175" s="418"/>
      <c r="T1175" s="418"/>
      <c r="U1175" s="418"/>
      <c r="V1175" s="418"/>
      <c r="W1175" s="418"/>
      <c r="X1175" s="418"/>
      <c r="Y1175" s="418"/>
      <c r="Z1175" s="418"/>
    </row>
    <row r="1176" spans="1:26">
      <c r="A1176" s="423" t="str">
        <f t="shared" si="66"/>
        <v>Ейч Ар Кепитъл АД</v>
      </c>
      <c r="B1176" s="423" t="str">
        <f t="shared" si="67"/>
        <v>204654533</v>
      </c>
      <c r="C1176" s="424" t="str">
        <f t="shared" si="68"/>
        <v>31.12.2025</v>
      </c>
      <c r="D1176" s="418" t="s">
        <v>806</v>
      </c>
      <c r="E1176" s="418">
        <v>4</v>
      </c>
      <c r="F1176" s="418" t="s">
        <v>805</v>
      </c>
      <c r="G1176" s="418" t="s">
        <v>973</v>
      </c>
      <c r="H1176" s="425">
        <f>'Справка 7 България'!F96</f>
        <v>0</v>
      </c>
      <c r="I1176" s="418"/>
      <c r="J1176" s="418"/>
      <c r="K1176" s="418"/>
      <c r="L1176" s="418"/>
      <c r="M1176" s="418"/>
      <c r="N1176" s="418"/>
      <c r="O1176" s="418"/>
      <c r="P1176" s="418"/>
      <c r="Q1176" s="418"/>
      <c r="R1176" s="418"/>
      <c r="S1176" s="418"/>
      <c r="T1176" s="418"/>
      <c r="U1176" s="418"/>
      <c r="V1176" s="418"/>
      <c r="W1176" s="418"/>
      <c r="X1176" s="418"/>
      <c r="Y1176" s="418"/>
      <c r="Z1176" s="418"/>
    </row>
    <row r="1177" spans="1:26">
      <c r="A1177" s="423" t="str">
        <f t="shared" si="66"/>
        <v>Ейч Ар Кепитъл АД</v>
      </c>
      <c r="B1177" s="423" t="str">
        <f t="shared" si="67"/>
        <v>204654533</v>
      </c>
      <c r="C1177" s="424" t="str">
        <f t="shared" si="68"/>
        <v>31.12.2025</v>
      </c>
      <c r="D1177" s="418" t="s">
        <v>808</v>
      </c>
      <c r="E1177" s="418">
        <v>4</v>
      </c>
      <c r="F1177" s="418" t="s">
        <v>807</v>
      </c>
      <c r="G1177" s="418" t="s">
        <v>973</v>
      </c>
      <c r="H1177" s="425">
        <f>'Справка 7 България'!F97</f>
        <v>0</v>
      </c>
      <c r="I1177" s="418"/>
      <c r="J1177" s="418"/>
      <c r="K1177" s="418"/>
      <c r="L1177" s="418"/>
      <c r="M1177" s="418"/>
      <c r="N1177" s="418"/>
      <c r="O1177" s="418"/>
      <c r="P1177" s="418"/>
      <c r="Q1177" s="418"/>
      <c r="R1177" s="418"/>
      <c r="S1177" s="418"/>
      <c r="T1177" s="418"/>
      <c r="U1177" s="418"/>
      <c r="V1177" s="418"/>
      <c r="W1177" s="418"/>
      <c r="X1177" s="418"/>
      <c r="Y1177" s="418"/>
      <c r="Z1177" s="418"/>
    </row>
    <row r="1178" spans="1:26">
      <c r="A1178" s="423" t="str">
        <f t="shared" si="66"/>
        <v>Ейч Ар Кепитъл АД</v>
      </c>
      <c r="B1178" s="423" t="str">
        <f t="shared" si="67"/>
        <v>204654533</v>
      </c>
      <c r="C1178" s="424" t="str">
        <f t="shared" si="68"/>
        <v>31.12.2025</v>
      </c>
      <c r="D1178" s="418" t="s">
        <v>810</v>
      </c>
      <c r="E1178" s="418">
        <v>4</v>
      </c>
      <c r="F1178" s="418" t="s">
        <v>763</v>
      </c>
      <c r="G1178" s="418" t="s">
        <v>973</v>
      </c>
      <c r="H1178" s="427">
        <f>'Справка 7 България'!F98</f>
        <v>0</v>
      </c>
      <c r="I1178" s="418"/>
      <c r="J1178" s="418"/>
      <c r="K1178" s="418"/>
      <c r="L1178" s="418"/>
      <c r="M1178" s="418"/>
      <c r="N1178" s="418"/>
      <c r="O1178" s="418"/>
      <c r="P1178" s="418"/>
      <c r="Q1178" s="418"/>
      <c r="R1178" s="418"/>
      <c r="S1178" s="418"/>
      <c r="T1178" s="418"/>
      <c r="U1178" s="418"/>
      <c r="V1178" s="418"/>
      <c r="W1178" s="418"/>
      <c r="X1178" s="418"/>
      <c r="Y1178" s="418"/>
      <c r="Z1178" s="418"/>
    </row>
    <row r="1179" spans="1:26">
      <c r="A1179" s="423" t="str">
        <f t="shared" si="66"/>
        <v>Ейч Ар Кепитъл АД</v>
      </c>
      <c r="B1179" s="423" t="str">
        <f t="shared" si="67"/>
        <v>204654533</v>
      </c>
      <c r="C1179" s="424" t="str">
        <f t="shared" si="68"/>
        <v>31.12.2025</v>
      </c>
      <c r="D1179" s="418" t="s">
        <v>812</v>
      </c>
      <c r="E1179" s="418">
        <v>4</v>
      </c>
      <c r="F1179" s="418" t="s">
        <v>811</v>
      </c>
      <c r="G1179" s="418" t="s">
        <v>973</v>
      </c>
      <c r="H1179" s="427">
        <f>'Справка 7 България'!F99</f>
        <v>0</v>
      </c>
      <c r="I1179" s="418"/>
      <c r="J1179" s="418"/>
      <c r="K1179" s="418"/>
      <c r="L1179" s="418"/>
      <c r="M1179" s="418"/>
      <c r="N1179" s="418"/>
      <c r="O1179" s="418"/>
      <c r="P1179" s="418"/>
      <c r="Q1179" s="418"/>
      <c r="R1179" s="418"/>
      <c r="S1179" s="418"/>
      <c r="T1179" s="418"/>
      <c r="U1179" s="418"/>
      <c r="V1179" s="418"/>
      <c r="W1179" s="418"/>
      <c r="X1179" s="418"/>
      <c r="Y1179" s="418"/>
      <c r="Z1179" s="418"/>
    </row>
    <row r="1180" spans="1:26">
      <c r="A1180" s="423" t="str">
        <f t="shared" si="66"/>
        <v>Ейч Ар Кепитъл АД</v>
      </c>
      <c r="B1180" s="423" t="str">
        <f t="shared" si="67"/>
        <v>204654533</v>
      </c>
      <c r="C1180" s="424" t="str">
        <f t="shared" si="68"/>
        <v>31.12.2025</v>
      </c>
      <c r="D1180" s="418" t="s">
        <v>820</v>
      </c>
      <c r="E1180" s="418">
        <v>1</v>
      </c>
      <c r="F1180" s="418" t="s">
        <v>819</v>
      </c>
      <c r="G1180" s="418" t="s">
        <v>975</v>
      </c>
      <c r="H1180" s="425">
        <f>'Справка 7 България'!C104</f>
        <v>0</v>
      </c>
      <c r="I1180" s="418"/>
      <c r="J1180" s="418"/>
      <c r="K1180" s="418"/>
      <c r="L1180" s="418"/>
      <c r="M1180" s="418"/>
      <c r="N1180" s="418"/>
      <c r="O1180" s="418"/>
      <c r="P1180" s="418"/>
      <c r="Q1180" s="418"/>
      <c r="R1180" s="418"/>
      <c r="S1180" s="418"/>
      <c r="T1180" s="418"/>
      <c r="U1180" s="418"/>
      <c r="V1180" s="418"/>
      <c r="W1180" s="418"/>
      <c r="X1180" s="418"/>
      <c r="Y1180" s="418"/>
      <c r="Z1180" s="418"/>
    </row>
    <row r="1181" spans="1:26">
      <c r="A1181" s="423" t="str">
        <f t="shared" si="66"/>
        <v>Ейч Ар Кепитъл АД</v>
      </c>
      <c r="B1181" s="423" t="str">
        <f t="shared" si="67"/>
        <v>204654533</v>
      </c>
      <c r="C1181" s="424" t="str">
        <f t="shared" si="68"/>
        <v>31.12.2025</v>
      </c>
      <c r="D1181" s="418" t="s">
        <v>822</v>
      </c>
      <c r="E1181" s="418">
        <v>1</v>
      </c>
      <c r="F1181" s="418" t="s">
        <v>821</v>
      </c>
      <c r="G1181" s="418" t="s">
        <v>975</v>
      </c>
      <c r="H1181" s="425">
        <f>'Справка 7 България'!C105</f>
        <v>0</v>
      </c>
      <c r="I1181" s="418"/>
      <c r="J1181" s="418"/>
      <c r="K1181" s="418"/>
      <c r="L1181" s="418"/>
      <c r="M1181" s="418"/>
      <c r="N1181" s="418"/>
      <c r="O1181" s="418"/>
      <c r="P1181" s="418"/>
      <c r="Q1181" s="418"/>
      <c r="R1181" s="418"/>
      <c r="S1181" s="418"/>
      <c r="T1181" s="418"/>
      <c r="U1181" s="418"/>
      <c r="V1181" s="418"/>
      <c r="W1181" s="418"/>
      <c r="X1181" s="418"/>
      <c r="Y1181" s="418"/>
      <c r="Z1181" s="418"/>
    </row>
    <row r="1182" spans="1:26">
      <c r="A1182" s="423" t="str">
        <f t="shared" si="66"/>
        <v>Ейч Ар Кепитъл АД</v>
      </c>
      <c r="B1182" s="423" t="str">
        <f t="shared" si="67"/>
        <v>204654533</v>
      </c>
      <c r="C1182" s="424" t="str">
        <f t="shared" si="68"/>
        <v>31.12.2025</v>
      </c>
      <c r="D1182" s="418" t="s">
        <v>824</v>
      </c>
      <c r="E1182" s="418">
        <v>1</v>
      </c>
      <c r="F1182" s="418" t="s">
        <v>823</v>
      </c>
      <c r="G1182" s="418" t="s">
        <v>975</v>
      </c>
      <c r="H1182" s="425">
        <f>'Справка 7 България'!C106</f>
        <v>0</v>
      </c>
      <c r="I1182" s="418"/>
      <c r="J1182" s="418"/>
      <c r="K1182" s="418"/>
      <c r="L1182" s="418"/>
      <c r="M1182" s="418"/>
      <c r="N1182" s="418"/>
      <c r="O1182" s="418"/>
      <c r="P1182" s="418"/>
      <c r="Q1182" s="418"/>
      <c r="R1182" s="418"/>
      <c r="S1182" s="418"/>
      <c r="T1182" s="418"/>
      <c r="U1182" s="418"/>
      <c r="V1182" s="418"/>
      <c r="W1182" s="418"/>
      <c r="X1182" s="418"/>
      <c r="Y1182" s="418"/>
      <c r="Z1182" s="418"/>
    </row>
    <row r="1183" spans="1:26">
      <c r="A1183" s="423" t="str">
        <f t="shared" si="66"/>
        <v>Ейч Ар Кепитъл АД</v>
      </c>
      <c r="B1183" s="423" t="str">
        <f t="shared" si="67"/>
        <v>204654533</v>
      </c>
      <c r="C1183" s="424" t="str">
        <f t="shared" si="68"/>
        <v>31.12.2025</v>
      </c>
      <c r="D1183" s="418" t="s">
        <v>826</v>
      </c>
      <c r="E1183" s="418">
        <v>1</v>
      </c>
      <c r="F1183" s="418" t="s">
        <v>825</v>
      </c>
      <c r="G1183" s="418" t="s">
        <v>975</v>
      </c>
      <c r="H1183" s="425">
        <f>'Справка 7 България'!C107</f>
        <v>0</v>
      </c>
      <c r="I1183" s="418"/>
      <c r="J1183" s="418"/>
      <c r="K1183" s="418"/>
      <c r="L1183" s="418"/>
      <c r="M1183" s="418"/>
      <c r="N1183" s="418"/>
      <c r="O1183" s="418"/>
      <c r="P1183" s="418"/>
      <c r="Q1183" s="418"/>
      <c r="R1183" s="418"/>
      <c r="S1183" s="418"/>
      <c r="T1183" s="418"/>
      <c r="U1183" s="418"/>
      <c r="V1183" s="418"/>
      <c r="W1183" s="418"/>
      <c r="X1183" s="418"/>
      <c r="Y1183" s="418"/>
      <c r="Z1183" s="418"/>
    </row>
    <row r="1184" spans="1:26">
      <c r="A1184" s="423" t="str">
        <f t="shared" si="66"/>
        <v>Ейч Ар Кепитъл АД</v>
      </c>
      <c r="B1184" s="423" t="str">
        <f t="shared" si="67"/>
        <v>204654533</v>
      </c>
      <c r="C1184" s="424" t="str">
        <f t="shared" si="68"/>
        <v>31.12.2025</v>
      </c>
      <c r="D1184" s="418" t="s">
        <v>820</v>
      </c>
      <c r="E1184" s="418">
        <v>2</v>
      </c>
      <c r="F1184" s="418" t="s">
        <v>819</v>
      </c>
      <c r="G1184" s="418" t="s">
        <v>975</v>
      </c>
      <c r="H1184" s="425">
        <f>'Справка 7 България'!D104</f>
        <v>0</v>
      </c>
      <c r="I1184" s="418"/>
      <c r="J1184" s="418"/>
      <c r="K1184" s="418"/>
      <c r="L1184" s="418"/>
      <c r="M1184" s="418"/>
      <c r="N1184" s="418"/>
      <c r="O1184" s="418"/>
      <c r="P1184" s="418"/>
      <c r="Q1184" s="418"/>
      <c r="R1184" s="418"/>
      <c r="S1184" s="418"/>
      <c r="T1184" s="418"/>
      <c r="U1184" s="418"/>
      <c r="V1184" s="418"/>
      <c r="W1184" s="418"/>
      <c r="X1184" s="418"/>
      <c r="Y1184" s="418"/>
      <c r="Z1184" s="418"/>
    </row>
    <row r="1185" spans="1:26">
      <c r="A1185" s="423" t="str">
        <f t="shared" si="66"/>
        <v>Ейч Ар Кепитъл АД</v>
      </c>
      <c r="B1185" s="423" t="str">
        <f t="shared" si="67"/>
        <v>204654533</v>
      </c>
      <c r="C1185" s="424" t="str">
        <f t="shared" si="68"/>
        <v>31.12.2025</v>
      </c>
      <c r="D1185" s="418" t="s">
        <v>822</v>
      </c>
      <c r="E1185" s="418">
        <v>2</v>
      </c>
      <c r="F1185" s="418" t="s">
        <v>821</v>
      </c>
      <c r="G1185" s="418" t="s">
        <v>975</v>
      </c>
      <c r="H1185" s="425">
        <f>'Справка 7 България'!D105</f>
        <v>0</v>
      </c>
      <c r="I1185" s="418"/>
      <c r="J1185" s="418"/>
      <c r="K1185" s="418"/>
      <c r="L1185" s="418"/>
      <c r="M1185" s="418"/>
      <c r="N1185" s="418"/>
      <c r="O1185" s="418"/>
      <c r="P1185" s="418"/>
      <c r="Q1185" s="418"/>
      <c r="R1185" s="418"/>
      <c r="S1185" s="418"/>
      <c r="T1185" s="418"/>
      <c r="U1185" s="418"/>
      <c r="V1185" s="418"/>
      <c r="W1185" s="418"/>
      <c r="X1185" s="418"/>
      <c r="Y1185" s="418"/>
      <c r="Z1185" s="418"/>
    </row>
    <row r="1186" spans="1:26">
      <c r="A1186" s="423" t="str">
        <f t="shared" si="66"/>
        <v>Ейч Ар Кепитъл АД</v>
      </c>
      <c r="B1186" s="423" t="str">
        <f t="shared" si="67"/>
        <v>204654533</v>
      </c>
      <c r="C1186" s="424" t="str">
        <f t="shared" si="68"/>
        <v>31.12.2025</v>
      </c>
      <c r="D1186" s="418" t="s">
        <v>824</v>
      </c>
      <c r="E1186" s="418">
        <v>2</v>
      </c>
      <c r="F1186" s="418" t="s">
        <v>823</v>
      </c>
      <c r="G1186" s="418" t="s">
        <v>975</v>
      </c>
      <c r="H1186" s="425">
        <f>'Справка 7 България'!D106</f>
        <v>0</v>
      </c>
      <c r="I1186" s="418"/>
      <c r="J1186" s="418"/>
      <c r="K1186" s="418"/>
      <c r="L1186" s="418"/>
      <c r="M1186" s="418"/>
      <c r="N1186" s="418"/>
      <c r="O1186" s="418"/>
      <c r="P1186" s="418"/>
      <c r="Q1186" s="418"/>
      <c r="R1186" s="418"/>
      <c r="S1186" s="418"/>
      <c r="T1186" s="418"/>
      <c r="U1186" s="418"/>
      <c r="V1186" s="418"/>
      <c r="W1186" s="418"/>
      <c r="X1186" s="418"/>
      <c r="Y1186" s="418"/>
      <c r="Z1186" s="418"/>
    </row>
    <row r="1187" spans="1:26">
      <c r="A1187" s="423" t="str">
        <f t="shared" si="66"/>
        <v>Ейч Ар Кепитъл АД</v>
      </c>
      <c r="B1187" s="423" t="str">
        <f t="shared" si="67"/>
        <v>204654533</v>
      </c>
      <c r="C1187" s="424" t="str">
        <f t="shared" si="68"/>
        <v>31.12.2025</v>
      </c>
      <c r="D1187" s="418" t="s">
        <v>826</v>
      </c>
      <c r="E1187" s="418">
        <v>2</v>
      </c>
      <c r="F1187" s="418" t="s">
        <v>825</v>
      </c>
      <c r="G1187" s="418" t="s">
        <v>975</v>
      </c>
      <c r="H1187" s="425">
        <f>'Справка 7 България'!D107</f>
        <v>0</v>
      </c>
      <c r="I1187" s="418"/>
      <c r="J1187" s="418"/>
      <c r="K1187" s="418"/>
      <c r="L1187" s="418"/>
      <c r="M1187" s="418"/>
      <c r="N1187" s="418"/>
      <c r="O1187" s="418"/>
      <c r="P1187" s="418"/>
      <c r="Q1187" s="418"/>
      <c r="R1187" s="418"/>
      <c r="S1187" s="418"/>
      <c r="T1187" s="418"/>
      <c r="U1187" s="418"/>
      <c r="V1187" s="418"/>
      <c r="W1187" s="418"/>
      <c r="X1187" s="418"/>
      <c r="Y1187" s="418"/>
      <c r="Z1187" s="418"/>
    </row>
    <row r="1188" spans="1:26">
      <c r="A1188" s="423" t="str">
        <f t="shared" si="66"/>
        <v>Ейч Ар Кепитъл АД</v>
      </c>
      <c r="B1188" s="423" t="str">
        <f t="shared" si="67"/>
        <v>204654533</v>
      </c>
      <c r="C1188" s="424" t="str">
        <f t="shared" si="68"/>
        <v>31.12.2025</v>
      </c>
      <c r="D1188" s="418" t="s">
        <v>820</v>
      </c>
      <c r="E1188" s="418">
        <v>3</v>
      </c>
      <c r="F1188" s="418" t="s">
        <v>819</v>
      </c>
      <c r="G1188" s="418" t="s">
        <v>975</v>
      </c>
      <c r="H1188" s="425">
        <f>'Справка 7 България'!E104</f>
        <v>0</v>
      </c>
      <c r="I1188" s="418"/>
      <c r="J1188" s="418"/>
      <c r="K1188" s="418"/>
      <c r="L1188" s="418"/>
      <c r="M1188" s="418"/>
      <c r="N1188" s="418"/>
      <c r="O1188" s="418"/>
      <c r="P1188" s="418"/>
      <c r="Q1188" s="418"/>
      <c r="R1188" s="418"/>
      <c r="S1188" s="418"/>
      <c r="T1188" s="418"/>
      <c r="U1188" s="418"/>
      <c r="V1188" s="418"/>
      <c r="W1188" s="418"/>
      <c r="X1188" s="418"/>
      <c r="Y1188" s="418"/>
      <c r="Z1188" s="418"/>
    </row>
    <row r="1189" spans="1:26">
      <c r="A1189" s="423" t="str">
        <f t="shared" si="66"/>
        <v>Ейч Ар Кепитъл АД</v>
      </c>
      <c r="B1189" s="423" t="str">
        <f t="shared" si="67"/>
        <v>204654533</v>
      </c>
      <c r="C1189" s="424" t="str">
        <f t="shared" si="68"/>
        <v>31.12.2025</v>
      </c>
      <c r="D1189" s="418" t="s">
        <v>822</v>
      </c>
      <c r="E1189" s="418">
        <v>3</v>
      </c>
      <c r="F1189" s="418" t="s">
        <v>821</v>
      </c>
      <c r="G1189" s="418" t="s">
        <v>975</v>
      </c>
      <c r="H1189" s="425">
        <f>'Справка 7 България'!E105</f>
        <v>0</v>
      </c>
      <c r="I1189" s="418"/>
      <c r="J1189" s="418"/>
      <c r="K1189" s="418"/>
      <c r="L1189" s="418"/>
      <c r="M1189" s="418"/>
      <c r="N1189" s="418"/>
      <c r="O1189" s="418"/>
      <c r="P1189" s="418"/>
      <c r="Q1189" s="418"/>
      <c r="R1189" s="418"/>
      <c r="S1189" s="418"/>
      <c r="T1189" s="418"/>
      <c r="U1189" s="418"/>
      <c r="V1189" s="418"/>
      <c r="W1189" s="418"/>
      <c r="X1189" s="418"/>
      <c r="Y1189" s="418"/>
      <c r="Z1189" s="418"/>
    </row>
    <row r="1190" spans="1:26">
      <c r="A1190" s="423" t="str">
        <f t="shared" si="66"/>
        <v>Ейч Ар Кепитъл АД</v>
      </c>
      <c r="B1190" s="423" t="str">
        <f t="shared" si="67"/>
        <v>204654533</v>
      </c>
      <c r="C1190" s="424" t="str">
        <f t="shared" si="68"/>
        <v>31.12.2025</v>
      </c>
      <c r="D1190" s="418" t="s">
        <v>824</v>
      </c>
      <c r="E1190" s="418">
        <v>3</v>
      </c>
      <c r="F1190" s="418" t="s">
        <v>823</v>
      </c>
      <c r="G1190" s="418" t="s">
        <v>975</v>
      </c>
      <c r="H1190" s="425">
        <f>'Справка 7 България'!E106</f>
        <v>0</v>
      </c>
      <c r="I1190" s="418"/>
      <c r="J1190" s="418"/>
      <c r="K1190" s="418"/>
      <c r="L1190" s="418"/>
      <c r="M1190" s="418"/>
      <c r="N1190" s="418"/>
      <c r="O1190" s="418"/>
      <c r="P1190" s="418"/>
      <c r="Q1190" s="418"/>
      <c r="R1190" s="418"/>
      <c r="S1190" s="418"/>
      <c r="T1190" s="418"/>
      <c r="U1190" s="418"/>
      <c r="V1190" s="418"/>
      <c r="W1190" s="418"/>
      <c r="X1190" s="418"/>
      <c r="Y1190" s="418"/>
      <c r="Z1190" s="418"/>
    </row>
    <row r="1191" spans="1:26">
      <c r="A1191" s="423" t="str">
        <f t="shared" si="66"/>
        <v>Ейч Ар Кепитъл АД</v>
      </c>
      <c r="B1191" s="423" t="str">
        <f t="shared" si="67"/>
        <v>204654533</v>
      </c>
      <c r="C1191" s="424" t="str">
        <f t="shared" si="68"/>
        <v>31.12.2025</v>
      </c>
      <c r="D1191" s="418" t="s">
        <v>826</v>
      </c>
      <c r="E1191" s="418">
        <v>3</v>
      </c>
      <c r="F1191" s="418" t="s">
        <v>825</v>
      </c>
      <c r="G1191" s="418" t="s">
        <v>975</v>
      </c>
      <c r="H1191" s="425">
        <f>'Справка 7 България'!E107</f>
        <v>0</v>
      </c>
      <c r="I1191" s="418"/>
      <c r="J1191" s="418"/>
      <c r="K1191" s="418"/>
      <c r="L1191" s="418"/>
      <c r="M1191" s="418"/>
      <c r="N1191" s="418"/>
      <c r="O1191" s="418"/>
      <c r="P1191" s="418"/>
      <c r="Q1191" s="418"/>
      <c r="R1191" s="418"/>
      <c r="S1191" s="418"/>
      <c r="T1191" s="418"/>
      <c r="U1191" s="418"/>
      <c r="V1191" s="418"/>
      <c r="W1191" s="418"/>
      <c r="X1191" s="418"/>
      <c r="Y1191" s="418"/>
      <c r="Z1191" s="418"/>
    </row>
    <row r="1192" spans="1:26">
      <c r="A1192" s="423" t="str">
        <f t="shared" si="66"/>
        <v>Ейч Ар Кепитъл АД</v>
      </c>
      <c r="B1192" s="423" t="str">
        <f t="shared" si="67"/>
        <v>204654533</v>
      </c>
      <c r="C1192" s="424" t="str">
        <f t="shared" si="68"/>
        <v>31.12.2025</v>
      </c>
      <c r="D1192" s="418" t="s">
        <v>820</v>
      </c>
      <c r="E1192" s="418">
        <v>4</v>
      </c>
      <c r="F1192" s="418" t="s">
        <v>819</v>
      </c>
      <c r="G1192" s="418" t="s">
        <v>975</v>
      </c>
      <c r="H1192" s="425">
        <f>'Справка 7 България'!F104</f>
        <v>0</v>
      </c>
      <c r="I1192" s="418"/>
      <c r="J1192" s="418"/>
      <c r="K1192" s="418"/>
      <c r="L1192" s="418"/>
      <c r="M1192" s="418"/>
      <c r="N1192" s="418"/>
      <c r="O1192" s="418"/>
      <c r="P1192" s="418"/>
      <c r="Q1192" s="418"/>
      <c r="R1192" s="418"/>
      <c r="S1192" s="418"/>
      <c r="T1192" s="418"/>
      <c r="U1192" s="418"/>
      <c r="V1192" s="418"/>
      <c r="W1192" s="418"/>
      <c r="X1192" s="418"/>
      <c r="Y1192" s="418"/>
      <c r="Z1192" s="418"/>
    </row>
    <row r="1193" spans="1:26">
      <c r="A1193" s="423" t="str">
        <f t="shared" si="66"/>
        <v>Ейч Ар Кепитъл АД</v>
      </c>
      <c r="B1193" s="423" t="str">
        <f t="shared" si="67"/>
        <v>204654533</v>
      </c>
      <c r="C1193" s="424" t="str">
        <f t="shared" si="68"/>
        <v>31.12.2025</v>
      </c>
      <c r="D1193" s="418" t="s">
        <v>822</v>
      </c>
      <c r="E1193" s="418">
        <v>4</v>
      </c>
      <c r="F1193" s="418" t="s">
        <v>821</v>
      </c>
      <c r="G1193" s="418" t="s">
        <v>975</v>
      </c>
      <c r="H1193" s="425">
        <f>'Справка 7 България'!F105</f>
        <v>0</v>
      </c>
      <c r="I1193" s="418"/>
      <c r="J1193" s="418"/>
      <c r="K1193" s="418"/>
      <c r="L1193" s="418"/>
      <c r="M1193" s="418"/>
      <c r="N1193" s="418"/>
      <c r="O1193" s="418"/>
      <c r="P1193" s="418"/>
      <c r="Q1193" s="418"/>
      <c r="R1193" s="418"/>
      <c r="S1193" s="418"/>
      <c r="T1193" s="418"/>
      <c r="U1193" s="418"/>
      <c r="V1193" s="418"/>
      <c r="W1193" s="418"/>
      <c r="X1193" s="418"/>
      <c r="Y1193" s="418"/>
      <c r="Z1193" s="418"/>
    </row>
    <row r="1194" spans="1:26">
      <c r="A1194" s="423" t="str">
        <f t="shared" si="66"/>
        <v>Ейч Ар Кепитъл АД</v>
      </c>
      <c r="B1194" s="423" t="str">
        <f t="shared" si="67"/>
        <v>204654533</v>
      </c>
      <c r="C1194" s="424" t="str">
        <f t="shared" si="68"/>
        <v>31.12.2025</v>
      </c>
      <c r="D1194" s="418" t="s">
        <v>824</v>
      </c>
      <c r="E1194" s="418">
        <v>4</v>
      </c>
      <c r="F1194" s="418" t="s">
        <v>823</v>
      </c>
      <c r="G1194" s="418" t="s">
        <v>975</v>
      </c>
      <c r="H1194" s="425">
        <f>'Справка 7 България'!F106</f>
        <v>0</v>
      </c>
      <c r="I1194" s="418"/>
      <c r="J1194" s="418"/>
      <c r="K1194" s="418"/>
      <c r="L1194" s="418"/>
      <c r="M1194" s="418"/>
      <c r="N1194" s="418"/>
      <c r="O1194" s="418"/>
      <c r="P1194" s="418"/>
      <c r="Q1194" s="418"/>
      <c r="R1194" s="418"/>
      <c r="S1194" s="418"/>
      <c r="T1194" s="418"/>
      <c r="U1194" s="418"/>
      <c r="V1194" s="418"/>
      <c r="W1194" s="418"/>
      <c r="X1194" s="418"/>
      <c r="Y1194" s="418"/>
      <c r="Z1194" s="418"/>
    </row>
    <row r="1195" spans="1:26">
      <c r="A1195" s="423" t="str">
        <f t="shared" si="66"/>
        <v>Ейч Ар Кепитъл АД</v>
      </c>
      <c r="B1195" s="423" t="str">
        <f t="shared" si="67"/>
        <v>204654533</v>
      </c>
      <c r="C1195" s="424" t="str">
        <f t="shared" si="68"/>
        <v>31.12.2025</v>
      </c>
      <c r="D1195" s="418" t="s">
        <v>826</v>
      </c>
      <c r="E1195" s="418">
        <v>4</v>
      </c>
      <c r="F1195" s="418" t="s">
        <v>825</v>
      </c>
      <c r="G1195" s="418" t="s">
        <v>975</v>
      </c>
      <c r="H1195" s="425">
        <f>'Справка 7 България'!F107</f>
        <v>0</v>
      </c>
      <c r="I1195" s="418"/>
      <c r="J1195" s="418"/>
      <c r="K1195" s="418"/>
      <c r="L1195" s="418"/>
      <c r="M1195" s="418"/>
      <c r="N1195" s="418"/>
      <c r="O1195" s="418"/>
      <c r="P1195" s="418"/>
      <c r="Q1195" s="418"/>
      <c r="R1195" s="418"/>
      <c r="S1195" s="418"/>
      <c r="T1195" s="418"/>
      <c r="U1195" s="418"/>
      <c r="V1195" s="418"/>
      <c r="W1195" s="418"/>
      <c r="X1195" s="418"/>
      <c r="Y1195" s="418"/>
      <c r="Z1195" s="418"/>
    </row>
    <row r="1196" spans="1:26">
      <c r="A1196" s="420"/>
      <c r="B1196" s="420"/>
      <c r="C1196" s="421"/>
      <c r="D1196" s="420"/>
      <c r="E1196" s="420"/>
      <c r="F1196" s="422" t="s">
        <v>976</v>
      </c>
      <c r="G1196" s="420"/>
      <c r="H1196" s="420"/>
      <c r="I1196" s="420"/>
      <c r="J1196" s="420"/>
      <c r="K1196" s="420"/>
      <c r="L1196" s="420"/>
      <c r="M1196" s="420"/>
      <c r="N1196" s="420"/>
      <c r="O1196" s="420"/>
      <c r="P1196" s="420"/>
      <c r="Q1196" s="420"/>
      <c r="R1196" s="420"/>
      <c r="S1196" s="420"/>
      <c r="T1196" s="420"/>
      <c r="U1196" s="420"/>
      <c r="V1196" s="420"/>
      <c r="W1196" s="420"/>
      <c r="X1196" s="420"/>
      <c r="Y1196" s="420"/>
      <c r="Z1196" s="420"/>
    </row>
    <row r="1197" spans="1:26">
      <c r="A1197" s="423" t="str">
        <f t="shared" ref="A1197:A1228" si="69">pdeName</f>
        <v>Ейч Ар Кепитъл АД</v>
      </c>
      <c r="B1197" s="423" t="str">
        <f t="shared" ref="B1197:B1228" si="70">pdeBulstat</f>
        <v>204654533</v>
      </c>
      <c r="C1197" s="424" t="str">
        <f t="shared" ref="C1197:C1228" si="71">endDate</f>
        <v>31.12.2025</v>
      </c>
      <c r="D1197" s="418" t="s">
        <v>841</v>
      </c>
      <c r="E1197" s="418">
        <v>1</v>
      </c>
      <c r="F1197" s="418" t="s">
        <v>840</v>
      </c>
      <c r="G1197" s="418"/>
      <c r="H1197" s="425">
        <f>'Справка България'!C13</f>
        <v>1455488</v>
      </c>
      <c r="I1197" s="418"/>
      <c r="J1197" s="418"/>
      <c r="K1197" s="418"/>
      <c r="L1197" s="418"/>
      <c r="M1197" s="418"/>
      <c r="N1197" s="418"/>
      <c r="O1197" s="418"/>
      <c r="P1197" s="418"/>
      <c r="Q1197" s="418"/>
      <c r="R1197" s="418"/>
      <c r="S1197" s="418"/>
      <c r="T1197" s="418"/>
      <c r="U1197" s="418"/>
      <c r="V1197" s="418"/>
      <c r="W1197" s="418"/>
      <c r="X1197" s="418"/>
      <c r="Y1197" s="418"/>
      <c r="Z1197" s="418"/>
    </row>
    <row r="1198" spans="1:26">
      <c r="A1198" s="423" t="str">
        <f t="shared" si="69"/>
        <v>Ейч Ар Кепитъл АД</v>
      </c>
      <c r="B1198" s="423" t="str">
        <f t="shared" si="70"/>
        <v>204654533</v>
      </c>
      <c r="C1198" s="424" t="str">
        <f t="shared" si="71"/>
        <v>31.12.2025</v>
      </c>
      <c r="D1198" s="418" t="s">
        <v>843</v>
      </c>
      <c r="E1198" s="418">
        <v>1</v>
      </c>
      <c r="F1198" s="418" t="s">
        <v>842</v>
      </c>
      <c r="G1198" s="418"/>
      <c r="H1198" s="425">
        <f>'Справка България'!C14</f>
        <v>0</v>
      </c>
      <c r="I1198" s="418"/>
      <c r="J1198" s="418"/>
      <c r="K1198" s="418"/>
      <c r="L1198" s="418"/>
      <c r="M1198" s="418"/>
      <c r="N1198" s="418"/>
      <c r="O1198" s="418"/>
      <c r="P1198" s="418"/>
      <c r="Q1198" s="418"/>
      <c r="R1198" s="418"/>
      <c r="S1198" s="418"/>
      <c r="T1198" s="418"/>
      <c r="U1198" s="418"/>
      <c r="V1198" s="418"/>
      <c r="W1198" s="418"/>
      <c r="X1198" s="418"/>
      <c r="Y1198" s="418"/>
      <c r="Z1198" s="418"/>
    </row>
    <row r="1199" spans="1:26">
      <c r="A1199" s="423" t="str">
        <f t="shared" si="69"/>
        <v>Ейч Ар Кепитъл АД</v>
      </c>
      <c r="B1199" s="423" t="str">
        <f t="shared" si="70"/>
        <v>204654533</v>
      </c>
      <c r="C1199" s="424" t="str">
        <f t="shared" si="71"/>
        <v>31.12.2025</v>
      </c>
      <c r="D1199" s="418" t="s">
        <v>844</v>
      </c>
      <c r="E1199" s="418">
        <v>1</v>
      </c>
      <c r="F1199" s="418" t="s">
        <v>644</v>
      </c>
      <c r="G1199" s="418"/>
      <c r="H1199" s="425">
        <f>'Справка България'!C15</f>
        <v>0</v>
      </c>
      <c r="I1199" s="418"/>
      <c r="J1199" s="418"/>
      <c r="K1199" s="418"/>
      <c r="L1199" s="418"/>
      <c r="M1199" s="418"/>
      <c r="N1199" s="418"/>
      <c r="O1199" s="418"/>
      <c r="P1199" s="418"/>
      <c r="Q1199" s="418"/>
      <c r="R1199" s="418"/>
      <c r="S1199" s="418"/>
      <c r="T1199" s="418"/>
      <c r="U1199" s="418"/>
      <c r="V1199" s="418"/>
      <c r="W1199" s="418"/>
      <c r="X1199" s="418"/>
      <c r="Y1199" s="418"/>
      <c r="Z1199" s="418"/>
    </row>
    <row r="1200" spans="1:26">
      <c r="A1200" s="423" t="str">
        <f t="shared" si="69"/>
        <v>Ейч Ар Кепитъл АД</v>
      </c>
      <c r="B1200" s="423" t="str">
        <f t="shared" si="70"/>
        <v>204654533</v>
      </c>
      <c r="C1200" s="424" t="str">
        <f t="shared" si="71"/>
        <v>31.12.2025</v>
      </c>
      <c r="D1200" s="418" t="s">
        <v>846</v>
      </c>
      <c r="E1200" s="418">
        <v>1</v>
      </c>
      <c r="F1200" s="418" t="s">
        <v>845</v>
      </c>
      <c r="G1200" s="418"/>
      <c r="H1200" s="425">
        <f>'Справка България'!C16</f>
        <v>0</v>
      </c>
      <c r="I1200" s="418"/>
      <c r="J1200" s="418"/>
      <c r="K1200" s="418"/>
      <c r="L1200" s="418"/>
      <c r="M1200" s="418"/>
      <c r="N1200" s="418"/>
      <c r="O1200" s="418"/>
      <c r="P1200" s="418"/>
      <c r="Q1200" s="418"/>
      <c r="R1200" s="418"/>
      <c r="S1200" s="418"/>
      <c r="T1200" s="418"/>
      <c r="U1200" s="418"/>
      <c r="V1200" s="418"/>
      <c r="W1200" s="418"/>
      <c r="X1200" s="418"/>
      <c r="Y1200" s="418"/>
      <c r="Z1200" s="418"/>
    </row>
    <row r="1201" spans="1:26">
      <c r="A1201" s="423" t="str">
        <f t="shared" si="69"/>
        <v>Ейч Ар Кепитъл АД</v>
      </c>
      <c r="B1201" s="423" t="str">
        <f t="shared" si="70"/>
        <v>204654533</v>
      </c>
      <c r="C1201" s="424" t="str">
        <f t="shared" si="71"/>
        <v>31.12.2025</v>
      </c>
      <c r="D1201" s="418" t="s">
        <v>847</v>
      </c>
      <c r="E1201" s="418">
        <v>1</v>
      </c>
      <c r="F1201" s="418" t="s">
        <v>97</v>
      </c>
      <c r="G1201" s="418"/>
      <c r="H1201" s="425">
        <f>'Справка България'!C17</f>
        <v>112</v>
      </c>
      <c r="I1201" s="418"/>
      <c r="J1201" s="418"/>
      <c r="K1201" s="418"/>
      <c r="L1201" s="418"/>
      <c r="M1201" s="418"/>
      <c r="N1201" s="418"/>
      <c r="O1201" s="418"/>
      <c r="P1201" s="418"/>
      <c r="Q1201" s="418"/>
      <c r="R1201" s="418"/>
      <c r="S1201" s="418"/>
      <c r="T1201" s="418"/>
      <c r="U1201" s="418"/>
      <c r="V1201" s="418"/>
      <c r="W1201" s="418"/>
      <c r="X1201" s="418"/>
      <c r="Y1201" s="418"/>
      <c r="Z1201" s="418"/>
    </row>
    <row r="1202" spans="1:26">
      <c r="A1202" s="423" t="str">
        <f t="shared" si="69"/>
        <v>Ейч Ар Кепитъл АД</v>
      </c>
      <c r="B1202" s="423" t="str">
        <f t="shared" si="70"/>
        <v>204654533</v>
      </c>
      <c r="C1202" s="424" t="str">
        <f t="shared" si="71"/>
        <v>31.12.2025</v>
      </c>
      <c r="D1202" s="418" t="s">
        <v>848</v>
      </c>
      <c r="E1202" s="418">
        <v>1</v>
      </c>
      <c r="F1202" s="418" t="s">
        <v>839</v>
      </c>
      <c r="G1202" s="418"/>
      <c r="H1202" s="425">
        <f>'Справка България'!C18</f>
        <v>1455600</v>
      </c>
      <c r="I1202" s="418"/>
      <c r="J1202" s="418"/>
      <c r="K1202" s="418"/>
      <c r="L1202" s="418"/>
      <c r="M1202" s="418"/>
      <c r="N1202" s="418"/>
      <c r="O1202" s="418"/>
      <c r="P1202" s="418"/>
      <c r="Q1202" s="418"/>
      <c r="R1202" s="418"/>
      <c r="S1202" s="418"/>
      <c r="T1202" s="418"/>
      <c r="U1202" s="418"/>
      <c r="V1202" s="418"/>
      <c r="W1202" s="418"/>
      <c r="X1202" s="418"/>
      <c r="Y1202" s="418"/>
      <c r="Z1202" s="418"/>
    </row>
    <row r="1203" spans="1:26">
      <c r="A1203" s="423" t="str">
        <f t="shared" si="69"/>
        <v>Ейч Ар Кепитъл АД</v>
      </c>
      <c r="B1203" s="423" t="str">
        <f t="shared" si="70"/>
        <v>204654533</v>
      </c>
      <c r="C1203" s="424" t="str">
        <f t="shared" si="71"/>
        <v>31.12.2025</v>
      </c>
      <c r="D1203" s="418" t="s">
        <v>850</v>
      </c>
      <c r="E1203" s="418">
        <v>1</v>
      </c>
      <c r="F1203" s="418" t="s">
        <v>840</v>
      </c>
      <c r="G1203" s="418"/>
      <c r="H1203" s="425">
        <f>'Справка България'!C20</f>
        <v>0</v>
      </c>
      <c r="I1203" s="418"/>
      <c r="J1203" s="418"/>
      <c r="K1203" s="418"/>
      <c r="L1203" s="418"/>
      <c r="M1203" s="418"/>
      <c r="N1203" s="418"/>
      <c r="O1203" s="418"/>
      <c r="P1203" s="418"/>
      <c r="Q1203" s="418"/>
      <c r="R1203" s="418"/>
      <c r="S1203" s="418"/>
      <c r="T1203" s="418"/>
      <c r="U1203" s="418"/>
      <c r="V1203" s="418"/>
      <c r="W1203" s="418"/>
      <c r="X1203" s="418"/>
      <c r="Y1203" s="418"/>
      <c r="Z1203" s="418"/>
    </row>
    <row r="1204" spans="1:26">
      <c r="A1204" s="423" t="str">
        <f t="shared" si="69"/>
        <v>Ейч Ар Кепитъл АД</v>
      </c>
      <c r="B1204" s="423" t="str">
        <f t="shared" si="70"/>
        <v>204654533</v>
      </c>
      <c r="C1204" s="424" t="str">
        <f t="shared" si="71"/>
        <v>31.12.2025</v>
      </c>
      <c r="D1204" s="418" t="s">
        <v>852</v>
      </c>
      <c r="E1204" s="418">
        <v>1</v>
      </c>
      <c r="F1204" s="418" t="s">
        <v>851</v>
      </c>
      <c r="G1204" s="418"/>
      <c r="H1204" s="425">
        <f>'Справка България'!C21</f>
        <v>0</v>
      </c>
      <c r="I1204" s="418"/>
      <c r="J1204" s="418"/>
      <c r="K1204" s="418"/>
      <c r="L1204" s="418"/>
      <c r="M1204" s="418"/>
      <c r="N1204" s="418"/>
      <c r="O1204" s="418"/>
      <c r="P1204" s="418"/>
      <c r="Q1204" s="418"/>
      <c r="R1204" s="418"/>
      <c r="S1204" s="418"/>
      <c r="T1204" s="418"/>
      <c r="U1204" s="418"/>
      <c r="V1204" s="418"/>
      <c r="W1204" s="418"/>
      <c r="X1204" s="418"/>
      <c r="Y1204" s="418"/>
      <c r="Z1204" s="418"/>
    </row>
    <row r="1205" spans="1:26">
      <c r="A1205" s="423" t="str">
        <f t="shared" si="69"/>
        <v>Ейч Ар Кепитъл АД</v>
      </c>
      <c r="B1205" s="423" t="str">
        <f t="shared" si="70"/>
        <v>204654533</v>
      </c>
      <c r="C1205" s="424" t="str">
        <f t="shared" si="71"/>
        <v>31.12.2025</v>
      </c>
      <c r="D1205" s="418" t="s">
        <v>854</v>
      </c>
      <c r="E1205" s="418">
        <v>1</v>
      </c>
      <c r="F1205" s="418" t="s">
        <v>853</v>
      </c>
      <c r="G1205" s="418"/>
      <c r="H1205" s="425">
        <f>'Справка България'!C22</f>
        <v>0</v>
      </c>
      <c r="I1205" s="418"/>
      <c r="J1205" s="418"/>
      <c r="K1205" s="418"/>
      <c r="L1205" s="418"/>
      <c r="M1205" s="418"/>
      <c r="N1205" s="418"/>
      <c r="O1205" s="418"/>
      <c r="P1205" s="418"/>
      <c r="Q1205" s="418"/>
      <c r="R1205" s="418"/>
      <c r="S1205" s="418"/>
      <c r="T1205" s="418"/>
      <c r="U1205" s="418"/>
      <c r="V1205" s="418"/>
      <c r="W1205" s="418"/>
      <c r="X1205" s="418"/>
      <c r="Y1205" s="418"/>
      <c r="Z1205" s="418"/>
    </row>
    <row r="1206" spans="1:26">
      <c r="A1206" s="423" t="str">
        <f t="shared" si="69"/>
        <v>Ейч Ар Кепитъл АД</v>
      </c>
      <c r="B1206" s="423" t="str">
        <f t="shared" si="70"/>
        <v>204654533</v>
      </c>
      <c r="C1206" s="424" t="str">
        <f t="shared" si="71"/>
        <v>31.12.2025</v>
      </c>
      <c r="D1206" s="418" t="s">
        <v>856</v>
      </c>
      <c r="E1206" s="418">
        <v>1</v>
      </c>
      <c r="F1206" s="418" t="s">
        <v>855</v>
      </c>
      <c r="G1206" s="418"/>
      <c r="H1206" s="425">
        <f>'Справка България'!C23</f>
        <v>0</v>
      </c>
      <c r="I1206" s="418"/>
      <c r="J1206" s="418"/>
      <c r="K1206" s="418"/>
      <c r="L1206" s="418"/>
      <c r="M1206" s="418"/>
      <c r="N1206" s="418"/>
      <c r="O1206" s="418"/>
      <c r="P1206" s="418"/>
      <c r="Q1206" s="418"/>
      <c r="R1206" s="418"/>
      <c r="S1206" s="418"/>
      <c r="T1206" s="418"/>
      <c r="U1206" s="418"/>
      <c r="V1206" s="418"/>
      <c r="W1206" s="418"/>
      <c r="X1206" s="418"/>
      <c r="Y1206" s="418"/>
      <c r="Z1206" s="418"/>
    </row>
    <row r="1207" spans="1:26">
      <c r="A1207" s="423" t="str">
        <f t="shared" si="69"/>
        <v>Ейч Ар Кепитъл АД</v>
      </c>
      <c r="B1207" s="423" t="str">
        <f t="shared" si="70"/>
        <v>204654533</v>
      </c>
      <c r="C1207" s="424" t="str">
        <f t="shared" si="71"/>
        <v>31.12.2025</v>
      </c>
      <c r="D1207" s="418" t="s">
        <v>858</v>
      </c>
      <c r="E1207" s="418">
        <v>1</v>
      </c>
      <c r="F1207" s="418" t="s">
        <v>857</v>
      </c>
      <c r="G1207" s="418"/>
      <c r="H1207" s="425">
        <f>'Справка България'!C24</f>
        <v>0</v>
      </c>
      <c r="I1207" s="418"/>
      <c r="J1207" s="418"/>
      <c r="K1207" s="418"/>
      <c r="L1207" s="418"/>
      <c r="M1207" s="418"/>
      <c r="N1207" s="418"/>
      <c r="O1207" s="418"/>
      <c r="P1207" s="418"/>
      <c r="Q1207" s="418"/>
      <c r="R1207" s="418"/>
      <c r="S1207" s="418"/>
      <c r="T1207" s="418"/>
      <c r="U1207" s="418"/>
      <c r="V1207" s="418"/>
      <c r="W1207" s="418"/>
      <c r="X1207" s="418"/>
      <c r="Y1207" s="418"/>
      <c r="Z1207" s="418"/>
    </row>
    <row r="1208" spans="1:26">
      <c r="A1208" s="423" t="str">
        <f t="shared" si="69"/>
        <v>Ейч Ар Кепитъл АД</v>
      </c>
      <c r="B1208" s="423" t="str">
        <f t="shared" si="70"/>
        <v>204654533</v>
      </c>
      <c r="C1208" s="424" t="str">
        <f t="shared" si="71"/>
        <v>31.12.2025</v>
      </c>
      <c r="D1208" s="418" t="s">
        <v>860</v>
      </c>
      <c r="E1208" s="418">
        <v>1</v>
      </c>
      <c r="F1208" s="418" t="s">
        <v>859</v>
      </c>
      <c r="G1208" s="418"/>
      <c r="H1208" s="425">
        <f>'Справка България'!C25</f>
        <v>0</v>
      </c>
      <c r="I1208" s="418"/>
      <c r="J1208" s="418"/>
      <c r="K1208" s="418"/>
      <c r="L1208" s="418"/>
      <c r="M1208" s="418"/>
      <c r="N1208" s="418"/>
      <c r="O1208" s="418"/>
      <c r="P1208" s="418"/>
      <c r="Q1208" s="418"/>
      <c r="R1208" s="418"/>
      <c r="S1208" s="418"/>
      <c r="T1208" s="418"/>
      <c r="U1208" s="418"/>
      <c r="V1208" s="418"/>
      <c r="W1208" s="418"/>
      <c r="X1208" s="418"/>
      <c r="Y1208" s="418"/>
      <c r="Z1208" s="418"/>
    </row>
    <row r="1209" spans="1:26">
      <c r="A1209" s="423" t="str">
        <f t="shared" si="69"/>
        <v>Ейч Ар Кепитъл АД</v>
      </c>
      <c r="B1209" s="423" t="str">
        <f t="shared" si="70"/>
        <v>204654533</v>
      </c>
      <c r="C1209" s="424" t="str">
        <f t="shared" si="71"/>
        <v>31.12.2025</v>
      </c>
      <c r="D1209" s="418" t="s">
        <v>862</v>
      </c>
      <c r="E1209" s="418">
        <v>1</v>
      </c>
      <c r="F1209" s="418" t="s">
        <v>861</v>
      </c>
      <c r="G1209" s="418"/>
      <c r="H1209" s="425">
        <f>'Справка България'!C26</f>
        <v>0</v>
      </c>
      <c r="I1209" s="418"/>
      <c r="J1209" s="418"/>
      <c r="K1209" s="418"/>
      <c r="L1209" s="418"/>
      <c r="M1209" s="418"/>
      <c r="N1209" s="418"/>
      <c r="O1209" s="418"/>
      <c r="P1209" s="418"/>
      <c r="Q1209" s="418"/>
      <c r="R1209" s="418"/>
      <c r="S1209" s="418"/>
      <c r="T1209" s="418"/>
      <c r="U1209" s="418"/>
      <c r="V1209" s="418"/>
      <c r="W1209" s="418"/>
      <c r="X1209" s="418"/>
      <c r="Y1209" s="418"/>
      <c r="Z1209" s="418"/>
    </row>
    <row r="1210" spans="1:26">
      <c r="A1210" s="423" t="str">
        <f t="shared" si="69"/>
        <v>Ейч Ар Кепитъл АД</v>
      </c>
      <c r="B1210" s="423" t="str">
        <f t="shared" si="70"/>
        <v>204654533</v>
      </c>
      <c r="C1210" s="424" t="str">
        <f t="shared" si="71"/>
        <v>31.12.2025</v>
      </c>
      <c r="D1210" s="418" t="s">
        <v>863</v>
      </c>
      <c r="E1210" s="418">
        <v>1</v>
      </c>
      <c r="F1210" s="418" t="s">
        <v>849</v>
      </c>
      <c r="G1210" s="418"/>
      <c r="H1210" s="425">
        <f>'Справка България'!C27</f>
        <v>0</v>
      </c>
      <c r="I1210" s="418"/>
      <c r="J1210" s="418"/>
      <c r="K1210" s="418"/>
      <c r="L1210" s="418"/>
      <c r="M1210" s="418"/>
      <c r="N1210" s="418"/>
      <c r="O1210" s="418"/>
      <c r="P1210" s="418"/>
      <c r="Q1210" s="418"/>
      <c r="R1210" s="418"/>
      <c r="S1210" s="418"/>
      <c r="T1210" s="418"/>
      <c r="U1210" s="418"/>
      <c r="V1210" s="418"/>
      <c r="W1210" s="418"/>
      <c r="X1210" s="418"/>
      <c r="Y1210" s="418"/>
      <c r="Z1210" s="418"/>
    </row>
    <row r="1211" spans="1:26">
      <c r="A1211" s="423" t="str">
        <f t="shared" si="69"/>
        <v>Ейч Ар Кепитъл АД</v>
      </c>
      <c r="B1211" s="423" t="str">
        <f t="shared" si="70"/>
        <v>204654533</v>
      </c>
      <c r="C1211" s="424" t="str">
        <f t="shared" si="71"/>
        <v>31.12.2025</v>
      </c>
      <c r="D1211" s="418" t="s">
        <v>841</v>
      </c>
      <c r="E1211" s="418">
        <v>2</v>
      </c>
      <c r="F1211" s="418" t="s">
        <v>840</v>
      </c>
      <c r="G1211" s="418"/>
      <c r="H1211" s="425">
        <f>'Справка България'!D13</f>
        <v>0</v>
      </c>
      <c r="I1211" s="418"/>
      <c r="J1211" s="418"/>
      <c r="K1211" s="418"/>
      <c r="L1211" s="418"/>
      <c r="M1211" s="418"/>
      <c r="N1211" s="418"/>
      <c r="O1211" s="418"/>
      <c r="P1211" s="418"/>
      <c r="Q1211" s="418"/>
      <c r="R1211" s="418"/>
      <c r="S1211" s="418"/>
      <c r="T1211" s="418"/>
      <c r="U1211" s="418"/>
      <c r="V1211" s="418"/>
      <c r="W1211" s="418"/>
      <c r="X1211" s="418"/>
      <c r="Y1211" s="418"/>
      <c r="Z1211" s="418"/>
    </row>
    <row r="1212" spans="1:26">
      <c r="A1212" s="423" t="str">
        <f t="shared" si="69"/>
        <v>Ейч Ар Кепитъл АД</v>
      </c>
      <c r="B1212" s="423" t="str">
        <f t="shared" si="70"/>
        <v>204654533</v>
      </c>
      <c r="C1212" s="424" t="str">
        <f t="shared" si="71"/>
        <v>31.12.2025</v>
      </c>
      <c r="D1212" s="418" t="s">
        <v>843</v>
      </c>
      <c r="E1212" s="418">
        <v>2</v>
      </c>
      <c r="F1212" s="418" t="s">
        <v>842</v>
      </c>
      <c r="G1212" s="418"/>
      <c r="H1212" s="425">
        <f>'Справка България'!D14</f>
        <v>0</v>
      </c>
      <c r="I1212" s="418"/>
      <c r="J1212" s="418"/>
      <c r="K1212" s="418"/>
      <c r="L1212" s="418"/>
      <c r="M1212" s="418"/>
      <c r="N1212" s="418"/>
      <c r="O1212" s="418"/>
      <c r="P1212" s="418"/>
      <c r="Q1212" s="418"/>
      <c r="R1212" s="418"/>
      <c r="S1212" s="418"/>
      <c r="T1212" s="418"/>
      <c r="U1212" s="418"/>
      <c r="V1212" s="418"/>
      <c r="W1212" s="418"/>
      <c r="X1212" s="418"/>
      <c r="Y1212" s="418"/>
      <c r="Z1212" s="418"/>
    </row>
    <row r="1213" spans="1:26">
      <c r="A1213" s="423" t="str">
        <f t="shared" si="69"/>
        <v>Ейч Ар Кепитъл АД</v>
      </c>
      <c r="B1213" s="423" t="str">
        <f t="shared" si="70"/>
        <v>204654533</v>
      </c>
      <c r="C1213" s="424" t="str">
        <f t="shared" si="71"/>
        <v>31.12.2025</v>
      </c>
      <c r="D1213" s="418" t="s">
        <v>844</v>
      </c>
      <c r="E1213" s="418">
        <v>2</v>
      </c>
      <c r="F1213" s="418" t="s">
        <v>644</v>
      </c>
      <c r="G1213" s="418"/>
      <c r="H1213" s="425">
        <f>'Справка България'!D15</f>
        <v>0</v>
      </c>
      <c r="I1213" s="418"/>
      <c r="J1213" s="418"/>
      <c r="K1213" s="418"/>
      <c r="L1213" s="418"/>
      <c r="M1213" s="418"/>
      <c r="N1213" s="418"/>
      <c r="O1213" s="418"/>
      <c r="P1213" s="418"/>
      <c r="Q1213" s="418"/>
      <c r="R1213" s="418"/>
      <c r="S1213" s="418"/>
      <c r="T1213" s="418"/>
      <c r="U1213" s="418"/>
      <c r="V1213" s="418"/>
      <c r="W1213" s="418"/>
      <c r="X1213" s="418"/>
      <c r="Y1213" s="418"/>
      <c r="Z1213" s="418"/>
    </row>
    <row r="1214" spans="1:26">
      <c r="A1214" s="423" t="str">
        <f t="shared" si="69"/>
        <v>Ейч Ар Кепитъл АД</v>
      </c>
      <c r="B1214" s="423" t="str">
        <f t="shared" si="70"/>
        <v>204654533</v>
      </c>
      <c r="C1214" s="424" t="str">
        <f t="shared" si="71"/>
        <v>31.12.2025</v>
      </c>
      <c r="D1214" s="418" t="s">
        <v>846</v>
      </c>
      <c r="E1214" s="418">
        <v>2</v>
      </c>
      <c r="F1214" s="418" t="s">
        <v>845</v>
      </c>
      <c r="G1214" s="418"/>
      <c r="H1214" s="425">
        <f>'Справка България'!D16</f>
        <v>0</v>
      </c>
      <c r="I1214" s="418"/>
      <c r="J1214" s="418"/>
      <c r="K1214" s="418"/>
      <c r="L1214" s="418"/>
      <c r="M1214" s="418"/>
      <c r="N1214" s="418"/>
      <c r="O1214" s="418"/>
      <c r="P1214" s="418"/>
      <c r="Q1214" s="418"/>
      <c r="R1214" s="418"/>
      <c r="S1214" s="418"/>
      <c r="T1214" s="418"/>
      <c r="U1214" s="418"/>
      <c r="V1214" s="418"/>
      <c r="W1214" s="418"/>
      <c r="X1214" s="418"/>
      <c r="Y1214" s="418"/>
      <c r="Z1214" s="418"/>
    </row>
    <row r="1215" spans="1:26">
      <c r="A1215" s="423" t="str">
        <f t="shared" si="69"/>
        <v>Ейч Ар Кепитъл АД</v>
      </c>
      <c r="B1215" s="423" t="str">
        <f t="shared" si="70"/>
        <v>204654533</v>
      </c>
      <c r="C1215" s="424" t="str">
        <f t="shared" si="71"/>
        <v>31.12.2025</v>
      </c>
      <c r="D1215" s="418" t="s">
        <v>847</v>
      </c>
      <c r="E1215" s="418">
        <v>2</v>
      </c>
      <c r="F1215" s="418" t="s">
        <v>97</v>
      </c>
      <c r="G1215" s="418"/>
      <c r="H1215" s="425">
        <f>'Справка България'!D17</f>
        <v>0</v>
      </c>
      <c r="I1215" s="418"/>
      <c r="J1215" s="418"/>
      <c r="K1215" s="418"/>
      <c r="L1215" s="418"/>
      <c r="M1215" s="418"/>
      <c r="N1215" s="418"/>
      <c r="O1215" s="418"/>
      <c r="P1215" s="418"/>
      <c r="Q1215" s="418"/>
      <c r="R1215" s="418"/>
      <c r="S1215" s="418"/>
      <c r="T1215" s="418"/>
      <c r="U1215" s="418"/>
      <c r="V1215" s="418"/>
      <c r="W1215" s="418"/>
      <c r="X1215" s="418"/>
      <c r="Y1215" s="418"/>
      <c r="Z1215" s="418"/>
    </row>
    <row r="1216" spans="1:26">
      <c r="A1216" s="423" t="str">
        <f t="shared" si="69"/>
        <v>Ейч Ар Кепитъл АД</v>
      </c>
      <c r="B1216" s="423" t="str">
        <f t="shared" si="70"/>
        <v>204654533</v>
      </c>
      <c r="C1216" s="424" t="str">
        <f t="shared" si="71"/>
        <v>31.12.2025</v>
      </c>
      <c r="D1216" s="418" t="s">
        <v>848</v>
      </c>
      <c r="E1216" s="418">
        <v>2</v>
      </c>
      <c r="F1216" s="418" t="s">
        <v>839</v>
      </c>
      <c r="G1216" s="418"/>
      <c r="H1216" s="425">
        <f>'Справка България'!D18</f>
        <v>0</v>
      </c>
      <c r="I1216" s="418"/>
      <c r="J1216" s="418"/>
      <c r="K1216" s="418"/>
      <c r="L1216" s="418"/>
      <c r="M1216" s="418"/>
      <c r="N1216" s="418"/>
      <c r="O1216" s="418"/>
      <c r="P1216" s="418"/>
      <c r="Q1216" s="418"/>
      <c r="R1216" s="418"/>
      <c r="S1216" s="418"/>
      <c r="T1216" s="418"/>
      <c r="U1216" s="418"/>
      <c r="V1216" s="418"/>
      <c r="W1216" s="418"/>
      <c r="X1216" s="418"/>
      <c r="Y1216" s="418"/>
      <c r="Z1216" s="418"/>
    </row>
    <row r="1217" spans="1:26">
      <c r="A1217" s="423" t="str">
        <f t="shared" si="69"/>
        <v>Ейч Ар Кепитъл АД</v>
      </c>
      <c r="B1217" s="423" t="str">
        <f t="shared" si="70"/>
        <v>204654533</v>
      </c>
      <c r="C1217" s="424" t="str">
        <f t="shared" si="71"/>
        <v>31.12.2025</v>
      </c>
      <c r="D1217" s="418" t="s">
        <v>850</v>
      </c>
      <c r="E1217" s="418">
        <v>2</v>
      </c>
      <c r="F1217" s="418" t="s">
        <v>840</v>
      </c>
      <c r="G1217" s="418"/>
      <c r="H1217" s="425">
        <f>'Справка България'!D20</f>
        <v>0</v>
      </c>
      <c r="I1217" s="418"/>
      <c r="J1217" s="418"/>
      <c r="K1217" s="418"/>
      <c r="L1217" s="418"/>
      <c r="M1217" s="418"/>
      <c r="N1217" s="418"/>
      <c r="O1217" s="418"/>
      <c r="P1217" s="418"/>
      <c r="Q1217" s="418"/>
      <c r="R1217" s="418"/>
      <c r="S1217" s="418"/>
      <c r="T1217" s="418"/>
      <c r="U1217" s="418"/>
      <c r="V1217" s="418"/>
      <c r="W1217" s="418"/>
      <c r="X1217" s="418"/>
      <c r="Y1217" s="418"/>
      <c r="Z1217" s="418"/>
    </row>
    <row r="1218" spans="1:26">
      <c r="A1218" s="423" t="str">
        <f t="shared" si="69"/>
        <v>Ейч Ар Кепитъл АД</v>
      </c>
      <c r="B1218" s="423" t="str">
        <f t="shared" si="70"/>
        <v>204654533</v>
      </c>
      <c r="C1218" s="424" t="str">
        <f t="shared" si="71"/>
        <v>31.12.2025</v>
      </c>
      <c r="D1218" s="418" t="s">
        <v>852</v>
      </c>
      <c r="E1218" s="418">
        <v>2</v>
      </c>
      <c r="F1218" s="418" t="s">
        <v>851</v>
      </c>
      <c r="G1218" s="418"/>
      <c r="H1218" s="425">
        <f>'Справка България'!D21</f>
        <v>0</v>
      </c>
      <c r="I1218" s="418"/>
      <c r="J1218" s="418"/>
      <c r="K1218" s="418"/>
      <c r="L1218" s="418"/>
      <c r="M1218" s="418"/>
      <c r="N1218" s="418"/>
      <c r="O1218" s="418"/>
      <c r="P1218" s="418"/>
      <c r="Q1218" s="418"/>
      <c r="R1218" s="418"/>
      <c r="S1218" s="418"/>
      <c r="T1218" s="418"/>
      <c r="U1218" s="418"/>
      <c r="V1218" s="418"/>
      <c r="W1218" s="418"/>
      <c r="X1218" s="418"/>
      <c r="Y1218" s="418"/>
      <c r="Z1218" s="418"/>
    </row>
    <row r="1219" spans="1:26">
      <c r="A1219" s="423" t="str">
        <f t="shared" si="69"/>
        <v>Ейч Ар Кепитъл АД</v>
      </c>
      <c r="B1219" s="423" t="str">
        <f t="shared" si="70"/>
        <v>204654533</v>
      </c>
      <c r="C1219" s="424" t="str">
        <f t="shared" si="71"/>
        <v>31.12.2025</v>
      </c>
      <c r="D1219" s="418" t="s">
        <v>854</v>
      </c>
      <c r="E1219" s="418">
        <v>2</v>
      </c>
      <c r="F1219" s="418" t="s">
        <v>853</v>
      </c>
      <c r="G1219" s="418"/>
      <c r="H1219" s="425">
        <f>'Справка България'!D22</f>
        <v>0</v>
      </c>
      <c r="I1219" s="418"/>
      <c r="J1219" s="418"/>
      <c r="K1219" s="418"/>
      <c r="L1219" s="418"/>
      <c r="M1219" s="418"/>
      <c r="N1219" s="418"/>
      <c r="O1219" s="418"/>
      <c r="P1219" s="418"/>
      <c r="Q1219" s="418"/>
      <c r="R1219" s="418"/>
      <c r="S1219" s="418"/>
      <c r="T1219" s="418"/>
      <c r="U1219" s="418"/>
      <c r="V1219" s="418"/>
      <c r="W1219" s="418"/>
      <c r="X1219" s="418"/>
      <c r="Y1219" s="418"/>
      <c r="Z1219" s="418"/>
    </row>
    <row r="1220" spans="1:26">
      <c r="A1220" s="423" t="str">
        <f t="shared" si="69"/>
        <v>Ейч Ар Кепитъл АД</v>
      </c>
      <c r="B1220" s="423" t="str">
        <f t="shared" si="70"/>
        <v>204654533</v>
      </c>
      <c r="C1220" s="424" t="str">
        <f t="shared" si="71"/>
        <v>31.12.2025</v>
      </c>
      <c r="D1220" s="418" t="s">
        <v>856</v>
      </c>
      <c r="E1220" s="418">
        <v>2</v>
      </c>
      <c r="F1220" s="418" t="s">
        <v>855</v>
      </c>
      <c r="G1220" s="418"/>
      <c r="H1220" s="425">
        <f>'Справка България'!D23</f>
        <v>0</v>
      </c>
      <c r="I1220" s="418"/>
      <c r="J1220" s="418"/>
      <c r="K1220" s="418"/>
      <c r="L1220" s="418"/>
      <c r="M1220" s="418"/>
      <c r="N1220" s="418"/>
      <c r="O1220" s="418"/>
      <c r="P1220" s="418"/>
      <c r="Q1220" s="418"/>
      <c r="R1220" s="418"/>
      <c r="S1220" s="418"/>
      <c r="T1220" s="418"/>
      <c r="U1220" s="418"/>
      <c r="V1220" s="418"/>
      <c r="W1220" s="418"/>
      <c r="X1220" s="418"/>
      <c r="Y1220" s="418"/>
      <c r="Z1220" s="418"/>
    </row>
    <row r="1221" spans="1:26">
      <c r="A1221" s="423" t="str">
        <f t="shared" si="69"/>
        <v>Ейч Ар Кепитъл АД</v>
      </c>
      <c r="B1221" s="423" t="str">
        <f t="shared" si="70"/>
        <v>204654533</v>
      </c>
      <c r="C1221" s="424" t="str">
        <f t="shared" si="71"/>
        <v>31.12.2025</v>
      </c>
      <c r="D1221" s="418" t="s">
        <v>858</v>
      </c>
      <c r="E1221" s="418">
        <v>2</v>
      </c>
      <c r="F1221" s="418" t="s">
        <v>857</v>
      </c>
      <c r="G1221" s="418"/>
      <c r="H1221" s="425">
        <f>'Справка България'!D24</f>
        <v>0</v>
      </c>
      <c r="I1221" s="418"/>
      <c r="J1221" s="418"/>
      <c r="K1221" s="418"/>
      <c r="L1221" s="418"/>
      <c r="M1221" s="418"/>
      <c r="N1221" s="418"/>
      <c r="O1221" s="418"/>
      <c r="P1221" s="418"/>
      <c r="Q1221" s="418"/>
      <c r="R1221" s="418"/>
      <c r="S1221" s="418"/>
      <c r="T1221" s="418"/>
      <c r="U1221" s="418"/>
      <c r="V1221" s="418"/>
      <c r="W1221" s="418"/>
      <c r="X1221" s="418"/>
      <c r="Y1221" s="418"/>
      <c r="Z1221" s="418"/>
    </row>
    <row r="1222" spans="1:26">
      <c r="A1222" s="423" t="str">
        <f t="shared" si="69"/>
        <v>Ейч Ар Кепитъл АД</v>
      </c>
      <c r="B1222" s="423" t="str">
        <f t="shared" si="70"/>
        <v>204654533</v>
      </c>
      <c r="C1222" s="424" t="str">
        <f t="shared" si="71"/>
        <v>31.12.2025</v>
      </c>
      <c r="D1222" s="418" t="s">
        <v>860</v>
      </c>
      <c r="E1222" s="418">
        <v>2</v>
      </c>
      <c r="F1222" s="418" t="s">
        <v>859</v>
      </c>
      <c r="G1222" s="418"/>
      <c r="H1222" s="425">
        <f>'Справка България'!D25</f>
        <v>0</v>
      </c>
      <c r="I1222" s="418"/>
      <c r="J1222" s="418"/>
      <c r="K1222" s="418"/>
      <c r="L1222" s="418"/>
      <c r="M1222" s="418"/>
      <c r="N1222" s="418"/>
      <c r="O1222" s="418"/>
      <c r="P1222" s="418"/>
      <c r="Q1222" s="418"/>
      <c r="R1222" s="418"/>
      <c r="S1222" s="418"/>
      <c r="T1222" s="418"/>
      <c r="U1222" s="418"/>
      <c r="V1222" s="418"/>
      <c r="W1222" s="418"/>
      <c r="X1222" s="418"/>
      <c r="Y1222" s="418"/>
      <c r="Z1222" s="418"/>
    </row>
    <row r="1223" spans="1:26">
      <c r="A1223" s="423" t="str">
        <f t="shared" si="69"/>
        <v>Ейч Ар Кепитъл АД</v>
      </c>
      <c r="B1223" s="423" t="str">
        <f t="shared" si="70"/>
        <v>204654533</v>
      </c>
      <c r="C1223" s="424" t="str">
        <f t="shared" si="71"/>
        <v>31.12.2025</v>
      </c>
      <c r="D1223" s="418" t="s">
        <v>862</v>
      </c>
      <c r="E1223" s="418">
        <v>2</v>
      </c>
      <c r="F1223" s="418" t="s">
        <v>861</v>
      </c>
      <c r="G1223" s="418"/>
      <c r="H1223" s="425">
        <f>'Справка България'!D26</f>
        <v>0</v>
      </c>
      <c r="I1223" s="418"/>
      <c r="J1223" s="418"/>
      <c r="K1223" s="418"/>
      <c r="L1223" s="418"/>
      <c r="M1223" s="418"/>
      <c r="N1223" s="418"/>
      <c r="O1223" s="418"/>
      <c r="P1223" s="418"/>
      <c r="Q1223" s="418"/>
      <c r="R1223" s="418"/>
      <c r="S1223" s="418"/>
      <c r="T1223" s="418"/>
      <c r="U1223" s="418"/>
      <c r="V1223" s="418"/>
      <c r="W1223" s="418"/>
      <c r="X1223" s="418"/>
      <c r="Y1223" s="418"/>
      <c r="Z1223" s="418"/>
    </row>
    <row r="1224" spans="1:26">
      <c r="A1224" s="423" t="str">
        <f t="shared" si="69"/>
        <v>Ейч Ар Кепитъл АД</v>
      </c>
      <c r="B1224" s="423" t="str">
        <f t="shared" si="70"/>
        <v>204654533</v>
      </c>
      <c r="C1224" s="424" t="str">
        <f t="shared" si="71"/>
        <v>31.12.2025</v>
      </c>
      <c r="D1224" s="418" t="s">
        <v>863</v>
      </c>
      <c r="E1224" s="418">
        <v>2</v>
      </c>
      <c r="F1224" s="418" t="s">
        <v>849</v>
      </c>
      <c r="G1224" s="418"/>
      <c r="H1224" s="425">
        <f>'Справка България'!D27</f>
        <v>0</v>
      </c>
      <c r="I1224" s="418"/>
      <c r="J1224" s="418"/>
      <c r="K1224" s="418"/>
      <c r="L1224" s="418"/>
      <c r="M1224" s="418"/>
      <c r="N1224" s="418"/>
      <c r="O1224" s="418"/>
      <c r="P1224" s="418"/>
      <c r="Q1224" s="418"/>
      <c r="R1224" s="418"/>
      <c r="S1224" s="418"/>
      <c r="T1224" s="418"/>
      <c r="U1224" s="418"/>
      <c r="V1224" s="418"/>
      <c r="W1224" s="418"/>
      <c r="X1224" s="418"/>
      <c r="Y1224" s="418"/>
      <c r="Z1224" s="418"/>
    </row>
    <row r="1225" spans="1:26">
      <c r="A1225" s="423" t="str">
        <f t="shared" si="69"/>
        <v>Ейч Ар Кепитъл АД</v>
      </c>
      <c r="B1225" s="423" t="str">
        <f t="shared" si="70"/>
        <v>204654533</v>
      </c>
      <c r="C1225" s="424" t="str">
        <f t="shared" si="71"/>
        <v>31.12.2025</v>
      </c>
      <c r="D1225" s="418" t="s">
        <v>841</v>
      </c>
      <c r="E1225" s="418">
        <v>3</v>
      </c>
      <c r="F1225" s="418" t="s">
        <v>840</v>
      </c>
      <c r="G1225" s="418"/>
      <c r="H1225" s="425">
        <f>'Справка България'!E13</f>
        <v>0</v>
      </c>
      <c r="I1225" s="418"/>
      <c r="J1225" s="418"/>
      <c r="K1225" s="418"/>
      <c r="L1225" s="418"/>
      <c r="M1225" s="418"/>
      <c r="N1225" s="418"/>
      <c r="O1225" s="418"/>
      <c r="P1225" s="418"/>
      <c r="Q1225" s="418"/>
      <c r="R1225" s="418"/>
      <c r="S1225" s="418"/>
      <c r="T1225" s="418"/>
      <c r="U1225" s="418"/>
      <c r="V1225" s="418"/>
      <c r="W1225" s="418"/>
      <c r="X1225" s="418"/>
      <c r="Y1225" s="418"/>
      <c r="Z1225" s="418"/>
    </row>
    <row r="1226" spans="1:26">
      <c r="A1226" s="423" t="str">
        <f t="shared" si="69"/>
        <v>Ейч Ар Кепитъл АД</v>
      </c>
      <c r="B1226" s="423" t="str">
        <f t="shared" si="70"/>
        <v>204654533</v>
      </c>
      <c r="C1226" s="424" t="str">
        <f t="shared" si="71"/>
        <v>31.12.2025</v>
      </c>
      <c r="D1226" s="418" t="s">
        <v>843</v>
      </c>
      <c r="E1226" s="418">
        <v>3</v>
      </c>
      <c r="F1226" s="418" t="s">
        <v>842</v>
      </c>
      <c r="G1226" s="418"/>
      <c r="H1226" s="425">
        <f>'Справка България'!E14</f>
        <v>0</v>
      </c>
      <c r="I1226" s="418"/>
      <c r="J1226" s="418"/>
      <c r="K1226" s="418"/>
      <c r="L1226" s="418"/>
      <c r="M1226" s="418"/>
      <c r="N1226" s="418"/>
      <c r="O1226" s="418"/>
      <c r="P1226" s="418"/>
      <c r="Q1226" s="418"/>
      <c r="R1226" s="418"/>
      <c r="S1226" s="418"/>
      <c r="T1226" s="418"/>
      <c r="U1226" s="418"/>
      <c r="V1226" s="418"/>
      <c r="W1226" s="418"/>
      <c r="X1226" s="418"/>
      <c r="Y1226" s="418"/>
      <c r="Z1226" s="418"/>
    </row>
    <row r="1227" spans="1:26">
      <c r="A1227" s="423" t="str">
        <f t="shared" si="69"/>
        <v>Ейч Ар Кепитъл АД</v>
      </c>
      <c r="B1227" s="423" t="str">
        <f t="shared" si="70"/>
        <v>204654533</v>
      </c>
      <c r="C1227" s="424" t="str">
        <f t="shared" si="71"/>
        <v>31.12.2025</v>
      </c>
      <c r="D1227" s="418" t="s">
        <v>844</v>
      </c>
      <c r="E1227" s="418">
        <v>3</v>
      </c>
      <c r="F1227" s="418" t="s">
        <v>644</v>
      </c>
      <c r="G1227" s="418"/>
      <c r="H1227" s="425">
        <f>'Справка България'!E15</f>
        <v>0</v>
      </c>
      <c r="I1227" s="418"/>
      <c r="J1227" s="418"/>
      <c r="K1227" s="418"/>
      <c r="L1227" s="418"/>
      <c r="M1227" s="418"/>
      <c r="N1227" s="418"/>
      <c r="O1227" s="418"/>
      <c r="P1227" s="418"/>
      <c r="Q1227" s="418"/>
      <c r="R1227" s="418"/>
      <c r="S1227" s="418"/>
      <c r="T1227" s="418"/>
      <c r="U1227" s="418"/>
      <c r="V1227" s="418"/>
      <c r="W1227" s="418"/>
      <c r="X1227" s="418"/>
      <c r="Y1227" s="418"/>
      <c r="Z1227" s="418"/>
    </row>
    <row r="1228" spans="1:26">
      <c r="A1228" s="423" t="str">
        <f t="shared" si="69"/>
        <v>Ейч Ар Кепитъл АД</v>
      </c>
      <c r="B1228" s="423" t="str">
        <f t="shared" si="70"/>
        <v>204654533</v>
      </c>
      <c r="C1228" s="424" t="str">
        <f t="shared" si="71"/>
        <v>31.12.2025</v>
      </c>
      <c r="D1228" s="418" t="s">
        <v>846</v>
      </c>
      <c r="E1228" s="418">
        <v>3</v>
      </c>
      <c r="F1228" s="418" t="s">
        <v>845</v>
      </c>
      <c r="G1228" s="418"/>
      <c r="H1228" s="425">
        <f>'Справка България'!E16</f>
        <v>0</v>
      </c>
      <c r="I1228" s="418"/>
      <c r="J1228" s="418"/>
      <c r="K1228" s="418"/>
      <c r="L1228" s="418"/>
      <c r="M1228" s="418"/>
      <c r="N1228" s="418"/>
      <c r="O1228" s="418"/>
      <c r="P1228" s="418"/>
      <c r="Q1228" s="418"/>
      <c r="R1228" s="418"/>
      <c r="S1228" s="418"/>
      <c r="T1228" s="418"/>
      <c r="U1228" s="418"/>
      <c r="V1228" s="418"/>
      <c r="W1228" s="418"/>
      <c r="X1228" s="418"/>
      <c r="Y1228" s="418"/>
      <c r="Z1228" s="418"/>
    </row>
    <row r="1229" spans="1:26">
      <c r="A1229" s="423" t="str">
        <f t="shared" ref="A1229:A1260" si="72">pdeName</f>
        <v>Ейч Ар Кепитъл АД</v>
      </c>
      <c r="B1229" s="423" t="str">
        <f t="shared" ref="B1229:B1260" si="73">pdeBulstat</f>
        <v>204654533</v>
      </c>
      <c r="C1229" s="424" t="str">
        <f t="shared" ref="C1229:C1260" si="74">endDate</f>
        <v>31.12.2025</v>
      </c>
      <c r="D1229" s="418" t="s">
        <v>847</v>
      </c>
      <c r="E1229" s="418">
        <v>3</v>
      </c>
      <c r="F1229" s="418" t="s">
        <v>97</v>
      </c>
      <c r="G1229" s="418"/>
      <c r="H1229" s="425">
        <f>'Справка България'!E17</f>
        <v>0</v>
      </c>
      <c r="I1229" s="418"/>
      <c r="J1229" s="418"/>
      <c r="K1229" s="418"/>
      <c r="L1229" s="418"/>
      <c r="M1229" s="418"/>
      <c r="N1229" s="418"/>
      <c r="O1229" s="418"/>
      <c r="P1229" s="418"/>
      <c r="Q1229" s="418"/>
      <c r="R1229" s="418"/>
      <c r="S1229" s="418"/>
      <c r="T1229" s="418"/>
      <c r="U1229" s="418"/>
      <c r="V1229" s="418"/>
      <c r="W1229" s="418"/>
      <c r="X1229" s="418"/>
      <c r="Y1229" s="418"/>
      <c r="Z1229" s="418"/>
    </row>
    <row r="1230" spans="1:26">
      <c r="A1230" s="423" t="str">
        <f t="shared" si="72"/>
        <v>Ейч Ар Кепитъл АД</v>
      </c>
      <c r="B1230" s="423" t="str">
        <f t="shared" si="73"/>
        <v>204654533</v>
      </c>
      <c r="C1230" s="424" t="str">
        <f t="shared" si="74"/>
        <v>31.12.2025</v>
      </c>
      <c r="D1230" s="418" t="s">
        <v>848</v>
      </c>
      <c r="E1230" s="418">
        <v>3</v>
      </c>
      <c r="F1230" s="418" t="s">
        <v>839</v>
      </c>
      <c r="G1230" s="418"/>
      <c r="H1230" s="425">
        <f>'Справка България'!E18</f>
        <v>0</v>
      </c>
      <c r="I1230" s="418"/>
      <c r="J1230" s="418"/>
      <c r="K1230" s="418"/>
      <c r="L1230" s="418"/>
      <c r="M1230" s="418"/>
      <c r="N1230" s="418"/>
      <c r="O1230" s="418"/>
      <c r="P1230" s="418"/>
      <c r="Q1230" s="418"/>
      <c r="R1230" s="418"/>
      <c r="S1230" s="418"/>
      <c r="T1230" s="418"/>
      <c r="U1230" s="418"/>
      <c r="V1230" s="418"/>
      <c r="W1230" s="418"/>
      <c r="X1230" s="418"/>
      <c r="Y1230" s="418"/>
      <c r="Z1230" s="418"/>
    </row>
    <row r="1231" spans="1:26">
      <c r="A1231" s="423" t="str">
        <f t="shared" si="72"/>
        <v>Ейч Ар Кепитъл АД</v>
      </c>
      <c r="B1231" s="423" t="str">
        <f t="shared" si="73"/>
        <v>204654533</v>
      </c>
      <c r="C1231" s="424" t="str">
        <f t="shared" si="74"/>
        <v>31.12.2025</v>
      </c>
      <c r="D1231" s="418" t="s">
        <v>850</v>
      </c>
      <c r="E1231" s="418">
        <v>3</v>
      </c>
      <c r="F1231" s="418" t="s">
        <v>840</v>
      </c>
      <c r="G1231" s="418"/>
      <c r="H1231" s="425">
        <f>'Справка България'!E20</f>
        <v>0</v>
      </c>
      <c r="I1231" s="418"/>
      <c r="J1231" s="418"/>
      <c r="K1231" s="418"/>
      <c r="L1231" s="418"/>
      <c r="M1231" s="418"/>
      <c r="N1231" s="418"/>
      <c r="O1231" s="418"/>
      <c r="P1231" s="418"/>
      <c r="Q1231" s="418"/>
      <c r="R1231" s="418"/>
      <c r="S1231" s="418"/>
      <c r="T1231" s="418"/>
      <c r="U1231" s="418"/>
      <c r="V1231" s="418"/>
      <c r="W1231" s="418"/>
      <c r="X1231" s="418"/>
      <c r="Y1231" s="418"/>
      <c r="Z1231" s="418"/>
    </row>
    <row r="1232" spans="1:26">
      <c r="A1232" s="423" t="str">
        <f t="shared" si="72"/>
        <v>Ейч Ар Кепитъл АД</v>
      </c>
      <c r="B1232" s="423" t="str">
        <f t="shared" si="73"/>
        <v>204654533</v>
      </c>
      <c r="C1232" s="424" t="str">
        <f t="shared" si="74"/>
        <v>31.12.2025</v>
      </c>
      <c r="D1232" s="418" t="s">
        <v>852</v>
      </c>
      <c r="E1232" s="418">
        <v>3</v>
      </c>
      <c r="F1232" s="418" t="s">
        <v>851</v>
      </c>
      <c r="G1232" s="418"/>
      <c r="H1232" s="425">
        <f>'Справка България'!E21</f>
        <v>0</v>
      </c>
      <c r="I1232" s="418"/>
      <c r="J1232" s="418"/>
      <c r="K1232" s="418"/>
      <c r="L1232" s="418"/>
      <c r="M1232" s="418"/>
      <c r="N1232" s="418"/>
      <c r="O1232" s="418"/>
      <c r="P1232" s="418"/>
      <c r="Q1232" s="418"/>
      <c r="R1232" s="418"/>
      <c r="S1232" s="418"/>
      <c r="T1232" s="418"/>
      <c r="U1232" s="418"/>
      <c r="V1232" s="418"/>
      <c r="W1232" s="418"/>
      <c r="X1232" s="418"/>
      <c r="Y1232" s="418"/>
      <c r="Z1232" s="418"/>
    </row>
    <row r="1233" spans="1:26">
      <c r="A1233" s="423" t="str">
        <f t="shared" si="72"/>
        <v>Ейч Ар Кепитъл АД</v>
      </c>
      <c r="B1233" s="423" t="str">
        <f t="shared" si="73"/>
        <v>204654533</v>
      </c>
      <c r="C1233" s="424" t="str">
        <f t="shared" si="74"/>
        <v>31.12.2025</v>
      </c>
      <c r="D1233" s="418" t="s">
        <v>854</v>
      </c>
      <c r="E1233" s="418">
        <v>3</v>
      </c>
      <c r="F1233" s="418" t="s">
        <v>853</v>
      </c>
      <c r="G1233" s="418"/>
      <c r="H1233" s="425">
        <f>'Справка България'!E22</f>
        <v>0</v>
      </c>
      <c r="I1233" s="418"/>
      <c r="J1233" s="418"/>
      <c r="K1233" s="418"/>
      <c r="L1233" s="418"/>
      <c r="M1233" s="418"/>
      <c r="N1233" s="418"/>
      <c r="O1233" s="418"/>
      <c r="P1233" s="418"/>
      <c r="Q1233" s="418"/>
      <c r="R1233" s="418"/>
      <c r="S1233" s="418"/>
      <c r="T1233" s="418"/>
      <c r="U1233" s="418"/>
      <c r="V1233" s="418"/>
      <c r="W1233" s="418"/>
      <c r="X1233" s="418"/>
      <c r="Y1233" s="418"/>
      <c r="Z1233" s="418"/>
    </row>
    <row r="1234" spans="1:26">
      <c r="A1234" s="423" t="str">
        <f t="shared" si="72"/>
        <v>Ейч Ар Кепитъл АД</v>
      </c>
      <c r="B1234" s="423" t="str">
        <f t="shared" si="73"/>
        <v>204654533</v>
      </c>
      <c r="C1234" s="424" t="str">
        <f t="shared" si="74"/>
        <v>31.12.2025</v>
      </c>
      <c r="D1234" s="418" t="s">
        <v>856</v>
      </c>
      <c r="E1234" s="418">
        <v>3</v>
      </c>
      <c r="F1234" s="418" t="s">
        <v>855</v>
      </c>
      <c r="G1234" s="418"/>
      <c r="H1234" s="425">
        <f>'Справка България'!E23</f>
        <v>0</v>
      </c>
      <c r="I1234" s="418"/>
      <c r="J1234" s="418"/>
      <c r="K1234" s="418"/>
      <c r="L1234" s="418"/>
      <c r="M1234" s="418"/>
      <c r="N1234" s="418"/>
      <c r="O1234" s="418"/>
      <c r="P1234" s="418"/>
      <c r="Q1234" s="418"/>
      <c r="R1234" s="418"/>
      <c r="S1234" s="418"/>
      <c r="T1234" s="418"/>
      <c r="U1234" s="418"/>
      <c r="V1234" s="418"/>
      <c r="W1234" s="418"/>
      <c r="X1234" s="418"/>
      <c r="Y1234" s="418"/>
      <c r="Z1234" s="418"/>
    </row>
    <row r="1235" spans="1:26">
      <c r="A1235" s="423" t="str">
        <f t="shared" si="72"/>
        <v>Ейч Ар Кепитъл АД</v>
      </c>
      <c r="B1235" s="423" t="str">
        <f t="shared" si="73"/>
        <v>204654533</v>
      </c>
      <c r="C1235" s="424" t="str">
        <f t="shared" si="74"/>
        <v>31.12.2025</v>
      </c>
      <c r="D1235" s="418" t="s">
        <v>858</v>
      </c>
      <c r="E1235" s="418">
        <v>3</v>
      </c>
      <c r="F1235" s="418" t="s">
        <v>857</v>
      </c>
      <c r="G1235" s="418"/>
      <c r="H1235" s="425">
        <f>'Справка България'!E24</f>
        <v>0</v>
      </c>
      <c r="I1235" s="418"/>
      <c r="J1235" s="418"/>
      <c r="K1235" s="418"/>
      <c r="L1235" s="418"/>
      <c r="M1235" s="418"/>
      <c r="N1235" s="418"/>
      <c r="O1235" s="418"/>
      <c r="P1235" s="418"/>
      <c r="Q1235" s="418"/>
      <c r="R1235" s="418"/>
      <c r="S1235" s="418"/>
      <c r="T1235" s="418"/>
      <c r="U1235" s="418"/>
      <c r="V1235" s="418"/>
      <c r="W1235" s="418"/>
      <c r="X1235" s="418"/>
      <c r="Y1235" s="418"/>
      <c r="Z1235" s="418"/>
    </row>
    <row r="1236" spans="1:26">
      <c r="A1236" s="423" t="str">
        <f t="shared" si="72"/>
        <v>Ейч Ар Кепитъл АД</v>
      </c>
      <c r="B1236" s="423" t="str">
        <f t="shared" si="73"/>
        <v>204654533</v>
      </c>
      <c r="C1236" s="424" t="str">
        <f t="shared" si="74"/>
        <v>31.12.2025</v>
      </c>
      <c r="D1236" s="418" t="s">
        <v>860</v>
      </c>
      <c r="E1236" s="418">
        <v>3</v>
      </c>
      <c r="F1236" s="418" t="s">
        <v>859</v>
      </c>
      <c r="G1236" s="418"/>
      <c r="H1236" s="425">
        <f>'Справка България'!E25</f>
        <v>0</v>
      </c>
      <c r="I1236" s="418"/>
      <c r="J1236" s="418"/>
      <c r="K1236" s="418"/>
      <c r="L1236" s="418"/>
      <c r="M1236" s="418"/>
      <c r="N1236" s="418"/>
      <c r="O1236" s="418"/>
      <c r="P1236" s="418"/>
      <c r="Q1236" s="418"/>
      <c r="R1236" s="418"/>
      <c r="S1236" s="418"/>
      <c r="T1236" s="418"/>
      <c r="U1236" s="418"/>
      <c r="V1236" s="418"/>
      <c r="W1236" s="418"/>
      <c r="X1236" s="418"/>
      <c r="Y1236" s="418"/>
      <c r="Z1236" s="418"/>
    </row>
    <row r="1237" spans="1:26">
      <c r="A1237" s="423" t="str">
        <f t="shared" si="72"/>
        <v>Ейч Ар Кепитъл АД</v>
      </c>
      <c r="B1237" s="423" t="str">
        <f t="shared" si="73"/>
        <v>204654533</v>
      </c>
      <c r="C1237" s="424" t="str">
        <f t="shared" si="74"/>
        <v>31.12.2025</v>
      </c>
      <c r="D1237" s="418" t="s">
        <v>862</v>
      </c>
      <c r="E1237" s="418">
        <v>3</v>
      </c>
      <c r="F1237" s="418" t="s">
        <v>861</v>
      </c>
      <c r="G1237" s="418"/>
      <c r="H1237" s="425">
        <f>'Справка България'!E26</f>
        <v>0</v>
      </c>
      <c r="I1237" s="418"/>
      <c r="J1237" s="418"/>
      <c r="K1237" s="418"/>
      <c r="L1237" s="418"/>
      <c r="M1237" s="418"/>
      <c r="N1237" s="418"/>
      <c r="O1237" s="418"/>
      <c r="P1237" s="418"/>
      <c r="Q1237" s="418"/>
      <c r="R1237" s="418"/>
      <c r="S1237" s="418"/>
      <c r="T1237" s="418"/>
      <c r="U1237" s="418"/>
      <c r="V1237" s="418"/>
      <c r="W1237" s="418"/>
      <c r="X1237" s="418"/>
      <c r="Y1237" s="418"/>
      <c r="Z1237" s="418"/>
    </row>
    <row r="1238" spans="1:26">
      <c r="A1238" s="423" t="str">
        <f t="shared" si="72"/>
        <v>Ейч Ар Кепитъл АД</v>
      </c>
      <c r="B1238" s="423" t="str">
        <f t="shared" si="73"/>
        <v>204654533</v>
      </c>
      <c r="C1238" s="424" t="str">
        <f t="shared" si="74"/>
        <v>31.12.2025</v>
      </c>
      <c r="D1238" s="418" t="s">
        <v>863</v>
      </c>
      <c r="E1238" s="418">
        <v>3</v>
      </c>
      <c r="F1238" s="418" t="s">
        <v>849</v>
      </c>
      <c r="G1238" s="418"/>
      <c r="H1238" s="425">
        <f>'Справка България'!E27</f>
        <v>0</v>
      </c>
      <c r="I1238" s="418"/>
      <c r="J1238" s="418"/>
      <c r="K1238" s="418"/>
      <c r="L1238" s="418"/>
      <c r="M1238" s="418"/>
      <c r="N1238" s="418"/>
      <c r="O1238" s="418"/>
      <c r="P1238" s="418"/>
      <c r="Q1238" s="418"/>
      <c r="R1238" s="418"/>
      <c r="S1238" s="418"/>
      <c r="T1238" s="418"/>
      <c r="U1238" s="418"/>
      <c r="V1238" s="418"/>
      <c r="W1238" s="418"/>
      <c r="X1238" s="418"/>
      <c r="Y1238" s="418"/>
      <c r="Z1238" s="418"/>
    </row>
    <row r="1239" spans="1:26">
      <c r="A1239" s="423" t="str">
        <f t="shared" si="72"/>
        <v>Ейч Ар Кепитъл АД</v>
      </c>
      <c r="B1239" s="423" t="str">
        <f t="shared" si="73"/>
        <v>204654533</v>
      </c>
      <c r="C1239" s="424" t="str">
        <f t="shared" si="74"/>
        <v>31.12.2025</v>
      </c>
      <c r="D1239" s="418" t="s">
        <v>841</v>
      </c>
      <c r="E1239" s="418">
        <v>4</v>
      </c>
      <c r="F1239" s="418" t="s">
        <v>840</v>
      </c>
      <c r="G1239" s="418"/>
      <c r="H1239" s="425">
        <f>'Справка България'!F13</f>
        <v>2448</v>
      </c>
      <c r="I1239" s="418"/>
      <c r="J1239" s="418"/>
      <c r="K1239" s="418"/>
      <c r="L1239" s="418"/>
      <c r="M1239" s="418"/>
      <c r="N1239" s="418"/>
      <c r="O1239" s="418"/>
      <c r="P1239" s="418"/>
      <c r="Q1239" s="418"/>
      <c r="R1239" s="418"/>
      <c r="S1239" s="418"/>
      <c r="T1239" s="418"/>
      <c r="U1239" s="418"/>
      <c r="V1239" s="418"/>
      <c r="W1239" s="418"/>
      <c r="X1239" s="418"/>
      <c r="Y1239" s="418"/>
      <c r="Z1239" s="418"/>
    </row>
    <row r="1240" spans="1:26">
      <c r="A1240" s="423" t="str">
        <f t="shared" si="72"/>
        <v>Ейч Ар Кепитъл АД</v>
      </c>
      <c r="B1240" s="423" t="str">
        <f t="shared" si="73"/>
        <v>204654533</v>
      </c>
      <c r="C1240" s="424" t="str">
        <f t="shared" si="74"/>
        <v>31.12.2025</v>
      </c>
      <c r="D1240" s="418" t="s">
        <v>843</v>
      </c>
      <c r="E1240" s="418">
        <v>4</v>
      </c>
      <c r="F1240" s="418" t="s">
        <v>842</v>
      </c>
      <c r="G1240" s="418"/>
      <c r="H1240" s="425">
        <f>'Справка България'!F14</f>
        <v>0</v>
      </c>
      <c r="I1240" s="418"/>
      <c r="J1240" s="418"/>
      <c r="K1240" s="418"/>
      <c r="L1240" s="418"/>
      <c r="M1240" s="418"/>
      <c r="N1240" s="418"/>
      <c r="O1240" s="418"/>
      <c r="P1240" s="418"/>
      <c r="Q1240" s="418"/>
      <c r="R1240" s="418"/>
      <c r="S1240" s="418"/>
      <c r="T1240" s="418"/>
      <c r="U1240" s="418"/>
      <c r="V1240" s="418"/>
      <c r="W1240" s="418"/>
      <c r="X1240" s="418"/>
      <c r="Y1240" s="418"/>
      <c r="Z1240" s="418"/>
    </row>
    <row r="1241" spans="1:26">
      <c r="A1241" s="423" t="str">
        <f t="shared" si="72"/>
        <v>Ейч Ар Кепитъл АД</v>
      </c>
      <c r="B1241" s="423" t="str">
        <f t="shared" si="73"/>
        <v>204654533</v>
      </c>
      <c r="C1241" s="424" t="str">
        <f t="shared" si="74"/>
        <v>31.12.2025</v>
      </c>
      <c r="D1241" s="418" t="s">
        <v>844</v>
      </c>
      <c r="E1241" s="418">
        <v>4</v>
      </c>
      <c r="F1241" s="418" t="s">
        <v>644</v>
      </c>
      <c r="G1241" s="418"/>
      <c r="H1241" s="425">
        <f>'Справка България'!F15</f>
        <v>0</v>
      </c>
      <c r="I1241" s="418"/>
      <c r="J1241" s="418"/>
      <c r="K1241" s="418"/>
      <c r="L1241" s="418"/>
      <c r="M1241" s="418"/>
      <c r="N1241" s="418"/>
      <c r="O1241" s="418"/>
      <c r="P1241" s="418"/>
      <c r="Q1241" s="418"/>
      <c r="R1241" s="418"/>
      <c r="S1241" s="418"/>
      <c r="T1241" s="418"/>
      <c r="U1241" s="418"/>
      <c r="V1241" s="418"/>
      <c r="W1241" s="418"/>
      <c r="X1241" s="418"/>
      <c r="Y1241" s="418"/>
      <c r="Z1241" s="418"/>
    </row>
    <row r="1242" spans="1:26">
      <c r="A1242" s="423" t="str">
        <f t="shared" si="72"/>
        <v>Ейч Ар Кепитъл АД</v>
      </c>
      <c r="B1242" s="423" t="str">
        <f t="shared" si="73"/>
        <v>204654533</v>
      </c>
      <c r="C1242" s="424" t="str">
        <f t="shared" si="74"/>
        <v>31.12.2025</v>
      </c>
      <c r="D1242" s="418" t="s">
        <v>846</v>
      </c>
      <c r="E1242" s="418">
        <v>4</v>
      </c>
      <c r="F1242" s="418" t="s">
        <v>845</v>
      </c>
      <c r="G1242" s="418"/>
      <c r="H1242" s="425">
        <f>'Справка България'!F16</f>
        <v>0</v>
      </c>
      <c r="I1242" s="418"/>
      <c r="J1242" s="418"/>
      <c r="K1242" s="418"/>
      <c r="L1242" s="418"/>
      <c r="M1242" s="418"/>
      <c r="N1242" s="418"/>
      <c r="O1242" s="418"/>
      <c r="P1242" s="418"/>
      <c r="Q1242" s="418"/>
      <c r="R1242" s="418"/>
      <c r="S1242" s="418"/>
      <c r="T1242" s="418"/>
      <c r="U1242" s="418"/>
      <c r="V1242" s="418"/>
      <c r="W1242" s="418"/>
      <c r="X1242" s="418"/>
      <c r="Y1242" s="418"/>
      <c r="Z1242" s="418"/>
    </row>
    <row r="1243" spans="1:26">
      <c r="A1243" s="423" t="str">
        <f t="shared" si="72"/>
        <v>Ейч Ар Кепитъл АД</v>
      </c>
      <c r="B1243" s="423" t="str">
        <f t="shared" si="73"/>
        <v>204654533</v>
      </c>
      <c r="C1243" s="424" t="str">
        <f t="shared" si="74"/>
        <v>31.12.2025</v>
      </c>
      <c r="D1243" s="418" t="s">
        <v>847</v>
      </c>
      <c r="E1243" s="418">
        <v>4</v>
      </c>
      <c r="F1243" s="418" t="s">
        <v>97</v>
      </c>
      <c r="G1243" s="418"/>
      <c r="H1243" s="425">
        <f>'Справка България'!F17</f>
        <v>595</v>
      </c>
      <c r="I1243" s="418"/>
      <c r="J1243" s="418"/>
      <c r="K1243" s="418"/>
      <c r="L1243" s="418"/>
      <c r="M1243" s="418"/>
      <c r="N1243" s="418"/>
      <c r="O1243" s="418"/>
      <c r="P1243" s="418"/>
      <c r="Q1243" s="418"/>
      <c r="R1243" s="418"/>
      <c r="S1243" s="418"/>
      <c r="T1243" s="418"/>
      <c r="U1243" s="418"/>
      <c r="V1243" s="418"/>
      <c r="W1243" s="418"/>
      <c r="X1243" s="418"/>
      <c r="Y1243" s="418"/>
      <c r="Z1243" s="418"/>
    </row>
    <row r="1244" spans="1:26">
      <c r="A1244" s="423" t="str">
        <f t="shared" si="72"/>
        <v>Ейч Ар Кепитъл АД</v>
      </c>
      <c r="B1244" s="423" t="str">
        <f t="shared" si="73"/>
        <v>204654533</v>
      </c>
      <c r="C1244" s="424" t="str">
        <f t="shared" si="74"/>
        <v>31.12.2025</v>
      </c>
      <c r="D1244" s="418" t="s">
        <v>848</v>
      </c>
      <c r="E1244" s="418">
        <v>4</v>
      </c>
      <c r="F1244" s="418" t="s">
        <v>839</v>
      </c>
      <c r="G1244" s="418"/>
      <c r="H1244" s="425">
        <f>'Справка България'!F18</f>
        <v>3043</v>
      </c>
      <c r="I1244" s="418"/>
      <c r="J1244" s="418"/>
      <c r="K1244" s="418"/>
      <c r="L1244" s="418"/>
      <c r="M1244" s="418"/>
      <c r="N1244" s="418"/>
      <c r="O1244" s="418"/>
      <c r="P1244" s="418"/>
      <c r="Q1244" s="418"/>
      <c r="R1244" s="418"/>
      <c r="S1244" s="418"/>
      <c r="T1244" s="418"/>
      <c r="U1244" s="418"/>
      <c r="V1244" s="418"/>
      <c r="W1244" s="418"/>
      <c r="X1244" s="418"/>
      <c r="Y1244" s="418"/>
      <c r="Z1244" s="418"/>
    </row>
    <row r="1245" spans="1:26">
      <c r="A1245" s="423" t="str">
        <f t="shared" si="72"/>
        <v>Ейч Ар Кепитъл АД</v>
      </c>
      <c r="B1245" s="423" t="str">
        <f t="shared" si="73"/>
        <v>204654533</v>
      </c>
      <c r="C1245" s="424" t="str">
        <f t="shared" si="74"/>
        <v>31.12.2025</v>
      </c>
      <c r="D1245" s="418" t="s">
        <v>850</v>
      </c>
      <c r="E1245" s="418">
        <v>4</v>
      </c>
      <c r="F1245" s="418" t="s">
        <v>840</v>
      </c>
      <c r="G1245" s="418"/>
      <c r="H1245" s="425">
        <f>'Справка България'!F20</f>
        <v>0</v>
      </c>
      <c r="I1245" s="418"/>
      <c r="J1245" s="418"/>
      <c r="K1245" s="418"/>
      <c r="L1245" s="418"/>
      <c r="M1245" s="418"/>
      <c r="N1245" s="418"/>
      <c r="O1245" s="418"/>
      <c r="P1245" s="418"/>
      <c r="Q1245" s="418"/>
      <c r="R1245" s="418"/>
      <c r="S1245" s="418"/>
      <c r="T1245" s="418"/>
      <c r="U1245" s="418"/>
      <c r="V1245" s="418"/>
      <c r="W1245" s="418"/>
      <c r="X1245" s="418"/>
      <c r="Y1245" s="418"/>
      <c r="Z1245" s="418"/>
    </row>
    <row r="1246" spans="1:26">
      <c r="A1246" s="423" t="str">
        <f t="shared" si="72"/>
        <v>Ейч Ар Кепитъл АД</v>
      </c>
      <c r="B1246" s="423" t="str">
        <f t="shared" si="73"/>
        <v>204654533</v>
      </c>
      <c r="C1246" s="424" t="str">
        <f t="shared" si="74"/>
        <v>31.12.2025</v>
      </c>
      <c r="D1246" s="418" t="s">
        <v>852</v>
      </c>
      <c r="E1246" s="418">
        <v>4</v>
      </c>
      <c r="F1246" s="418" t="s">
        <v>851</v>
      </c>
      <c r="G1246" s="418"/>
      <c r="H1246" s="425">
        <f>'Справка България'!F21</f>
        <v>0</v>
      </c>
      <c r="I1246" s="418"/>
      <c r="J1246" s="418"/>
      <c r="K1246" s="418"/>
      <c r="L1246" s="418"/>
      <c r="M1246" s="418"/>
      <c r="N1246" s="418"/>
      <c r="O1246" s="418"/>
      <c r="P1246" s="418"/>
      <c r="Q1246" s="418"/>
      <c r="R1246" s="418"/>
      <c r="S1246" s="418"/>
      <c r="T1246" s="418"/>
      <c r="U1246" s="418"/>
      <c r="V1246" s="418"/>
      <c r="W1246" s="418"/>
      <c r="X1246" s="418"/>
      <c r="Y1246" s="418"/>
      <c r="Z1246" s="418"/>
    </row>
    <row r="1247" spans="1:26">
      <c r="A1247" s="423" t="str">
        <f t="shared" si="72"/>
        <v>Ейч Ар Кепитъл АД</v>
      </c>
      <c r="B1247" s="423" t="str">
        <f t="shared" si="73"/>
        <v>204654533</v>
      </c>
      <c r="C1247" s="424" t="str">
        <f t="shared" si="74"/>
        <v>31.12.2025</v>
      </c>
      <c r="D1247" s="418" t="s">
        <v>854</v>
      </c>
      <c r="E1247" s="418">
        <v>4</v>
      </c>
      <c r="F1247" s="418" t="s">
        <v>853</v>
      </c>
      <c r="G1247" s="418"/>
      <c r="H1247" s="425">
        <f>'Справка България'!F22</f>
        <v>0</v>
      </c>
      <c r="I1247" s="418"/>
      <c r="J1247" s="418"/>
      <c r="K1247" s="418"/>
      <c r="L1247" s="418"/>
      <c r="M1247" s="418"/>
      <c r="N1247" s="418"/>
      <c r="O1247" s="418"/>
      <c r="P1247" s="418"/>
      <c r="Q1247" s="418"/>
      <c r="R1247" s="418"/>
      <c r="S1247" s="418"/>
      <c r="T1247" s="418"/>
      <c r="U1247" s="418"/>
      <c r="V1247" s="418"/>
      <c r="W1247" s="418"/>
      <c r="X1247" s="418"/>
      <c r="Y1247" s="418"/>
      <c r="Z1247" s="418"/>
    </row>
    <row r="1248" spans="1:26">
      <c r="A1248" s="423" t="str">
        <f t="shared" si="72"/>
        <v>Ейч Ар Кепитъл АД</v>
      </c>
      <c r="B1248" s="423" t="str">
        <f t="shared" si="73"/>
        <v>204654533</v>
      </c>
      <c r="C1248" s="424" t="str">
        <f t="shared" si="74"/>
        <v>31.12.2025</v>
      </c>
      <c r="D1248" s="418" t="s">
        <v>856</v>
      </c>
      <c r="E1248" s="418">
        <v>4</v>
      </c>
      <c r="F1248" s="418" t="s">
        <v>855</v>
      </c>
      <c r="G1248" s="418"/>
      <c r="H1248" s="425">
        <f>'Справка България'!F23</f>
        <v>0</v>
      </c>
      <c r="I1248" s="418"/>
      <c r="J1248" s="418"/>
      <c r="K1248" s="418"/>
      <c r="L1248" s="418"/>
      <c r="M1248" s="418"/>
      <c r="N1248" s="418"/>
      <c r="O1248" s="418"/>
      <c r="P1248" s="418"/>
      <c r="Q1248" s="418"/>
      <c r="R1248" s="418"/>
      <c r="S1248" s="418"/>
      <c r="T1248" s="418"/>
      <c r="U1248" s="418"/>
      <c r="V1248" s="418"/>
      <c r="W1248" s="418"/>
      <c r="X1248" s="418"/>
      <c r="Y1248" s="418"/>
      <c r="Z1248" s="418"/>
    </row>
    <row r="1249" spans="1:26">
      <c r="A1249" s="423" t="str">
        <f t="shared" si="72"/>
        <v>Ейч Ар Кепитъл АД</v>
      </c>
      <c r="B1249" s="423" t="str">
        <f t="shared" si="73"/>
        <v>204654533</v>
      </c>
      <c r="C1249" s="424" t="str">
        <f t="shared" si="74"/>
        <v>31.12.2025</v>
      </c>
      <c r="D1249" s="418" t="s">
        <v>858</v>
      </c>
      <c r="E1249" s="418">
        <v>4</v>
      </c>
      <c r="F1249" s="418" t="s">
        <v>857</v>
      </c>
      <c r="G1249" s="418"/>
      <c r="H1249" s="425">
        <f>'Справка България'!F24</f>
        <v>0</v>
      </c>
      <c r="I1249" s="418"/>
      <c r="J1249" s="418"/>
      <c r="K1249" s="418"/>
      <c r="L1249" s="418"/>
      <c r="M1249" s="418"/>
      <c r="N1249" s="418"/>
      <c r="O1249" s="418"/>
      <c r="P1249" s="418"/>
      <c r="Q1249" s="418"/>
      <c r="R1249" s="418"/>
      <c r="S1249" s="418"/>
      <c r="T1249" s="418"/>
      <c r="U1249" s="418"/>
      <c r="V1249" s="418"/>
      <c r="W1249" s="418"/>
      <c r="X1249" s="418"/>
      <c r="Y1249" s="418"/>
      <c r="Z1249" s="418"/>
    </row>
    <row r="1250" spans="1:26">
      <c r="A1250" s="423" t="str">
        <f t="shared" si="72"/>
        <v>Ейч Ар Кепитъл АД</v>
      </c>
      <c r="B1250" s="423" t="str">
        <f t="shared" si="73"/>
        <v>204654533</v>
      </c>
      <c r="C1250" s="424" t="str">
        <f t="shared" si="74"/>
        <v>31.12.2025</v>
      </c>
      <c r="D1250" s="418" t="s">
        <v>860</v>
      </c>
      <c r="E1250" s="418">
        <v>4</v>
      </c>
      <c r="F1250" s="418" t="s">
        <v>859</v>
      </c>
      <c r="G1250" s="418"/>
      <c r="H1250" s="425">
        <f>'Справка България'!F25</f>
        <v>0</v>
      </c>
      <c r="I1250" s="418"/>
      <c r="J1250" s="418"/>
      <c r="K1250" s="418"/>
      <c r="L1250" s="418"/>
      <c r="M1250" s="418"/>
      <c r="N1250" s="418"/>
      <c r="O1250" s="418"/>
      <c r="P1250" s="418"/>
      <c r="Q1250" s="418"/>
      <c r="R1250" s="418"/>
      <c r="S1250" s="418"/>
      <c r="T1250" s="418"/>
      <c r="U1250" s="418"/>
      <c r="V1250" s="418"/>
      <c r="W1250" s="418"/>
      <c r="X1250" s="418"/>
      <c r="Y1250" s="418"/>
      <c r="Z1250" s="418"/>
    </row>
    <row r="1251" spans="1:26">
      <c r="A1251" s="423" t="str">
        <f t="shared" si="72"/>
        <v>Ейч Ар Кепитъл АД</v>
      </c>
      <c r="B1251" s="423" t="str">
        <f t="shared" si="73"/>
        <v>204654533</v>
      </c>
      <c r="C1251" s="424" t="str">
        <f t="shared" si="74"/>
        <v>31.12.2025</v>
      </c>
      <c r="D1251" s="418" t="s">
        <v>862</v>
      </c>
      <c r="E1251" s="418">
        <v>4</v>
      </c>
      <c r="F1251" s="418" t="s">
        <v>861</v>
      </c>
      <c r="G1251" s="418"/>
      <c r="H1251" s="425">
        <f>'Справка България'!F26</f>
        <v>0</v>
      </c>
      <c r="I1251" s="418"/>
      <c r="J1251" s="418"/>
      <c r="K1251" s="418"/>
      <c r="L1251" s="418"/>
      <c r="M1251" s="418"/>
      <c r="N1251" s="418"/>
      <c r="O1251" s="418"/>
      <c r="P1251" s="418"/>
      <c r="Q1251" s="418"/>
      <c r="R1251" s="418"/>
      <c r="S1251" s="418"/>
      <c r="T1251" s="418"/>
      <c r="U1251" s="418"/>
      <c r="V1251" s="418"/>
      <c r="W1251" s="418"/>
      <c r="X1251" s="418"/>
      <c r="Y1251" s="418"/>
      <c r="Z1251" s="418"/>
    </row>
    <row r="1252" spans="1:26">
      <c r="A1252" s="423" t="str">
        <f t="shared" si="72"/>
        <v>Ейч Ар Кепитъл АД</v>
      </c>
      <c r="B1252" s="423" t="str">
        <f t="shared" si="73"/>
        <v>204654533</v>
      </c>
      <c r="C1252" s="424" t="str">
        <f t="shared" si="74"/>
        <v>31.12.2025</v>
      </c>
      <c r="D1252" s="418" t="s">
        <v>863</v>
      </c>
      <c r="E1252" s="418">
        <v>4</v>
      </c>
      <c r="F1252" s="418" t="s">
        <v>849</v>
      </c>
      <c r="G1252" s="418"/>
      <c r="H1252" s="425">
        <f>'Справка България'!F27</f>
        <v>0</v>
      </c>
      <c r="I1252" s="418"/>
      <c r="J1252" s="418"/>
      <c r="K1252" s="418"/>
      <c r="L1252" s="418"/>
      <c r="M1252" s="418"/>
      <c r="N1252" s="418"/>
      <c r="O1252" s="418"/>
      <c r="P1252" s="418"/>
      <c r="Q1252" s="418"/>
      <c r="R1252" s="418"/>
      <c r="S1252" s="418"/>
      <c r="T1252" s="418"/>
      <c r="U1252" s="418"/>
      <c r="V1252" s="418"/>
      <c r="W1252" s="418"/>
      <c r="X1252" s="418"/>
      <c r="Y1252" s="418"/>
      <c r="Z1252" s="418"/>
    </row>
    <row r="1253" spans="1:26">
      <c r="A1253" s="423" t="str">
        <f t="shared" si="72"/>
        <v>Ейч Ар Кепитъл АД</v>
      </c>
      <c r="B1253" s="423" t="str">
        <f t="shared" si="73"/>
        <v>204654533</v>
      </c>
      <c r="C1253" s="424" t="str">
        <f t="shared" si="74"/>
        <v>31.12.2025</v>
      </c>
      <c r="D1253" s="418" t="s">
        <v>841</v>
      </c>
      <c r="E1253" s="418">
        <v>5</v>
      </c>
      <c r="F1253" s="418" t="s">
        <v>840</v>
      </c>
      <c r="G1253" s="418"/>
      <c r="H1253" s="425">
        <f>'Справка България'!G13</f>
        <v>24066</v>
      </c>
      <c r="I1253" s="418"/>
      <c r="J1253" s="418"/>
      <c r="K1253" s="418"/>
      <c r="L1253" s="418"/>
      <c r="M1253" s="418"/>
      <c r="N1253" s="418"/>
      <c r="O1253" s="418"/>
      <c r="P1253" s="418"/>
      <c r="Q1253" s="418"/>
      <c r="R1253" s="418"/>
      <c r="S1253" s="418"/>
      <c r="T1253" s="418"/>
      <c r="U1253" s="418"/>
      <c r="V1253" s="418"/>
      <c r="W1253" s="418"/>
      <c r="X1253" s="418"/>
      <c r="Y1253" s="418"/>
      <c r="Z1253" s="418"/>
    </row>
    <row r="1254" spans="1:26">
      <c r="A1254" s="423" t="str">
        <f t="shared" si="72"/>
        <v>Ейч Ар Кепитъл АД</v>
      </c>
      <c r="B1254" s="423" t="str">
        <f t="shared" si="73"/>
        <v>204654533</v>
      </c>
      <c r="C1254" s="424" t="str">
        <f t="shared" si="74"/>
        <v>31.12.2025</v>
      </c>
      <c r="D1254" s="418" t="s">
        <v>843</v>
      </c>
      <c r="E1254" s="418">
        <v>5</v>
      </c>
      <c r="F1254" s="418" t="s">
        <v>842</v>
      </c>
      <c r="G1254" s="418"/>
      <c r="H1254" s="425">
        <f>'Справка България'!G14</f>
        <v>0</v>
      </c>
      <c r="I1254" s="418"/>
      <c r="J1254" s="418"/>
      <c r="K1254" s="418"/>
      <c r="L1254" s="418"/>
      <c r="M1254" s="418"/>
      <c r="N1254" s="418"/>
      <c r="O1254" s="418"/>
      <c r="P1254" s="418"/>
      <c r="Q1254" s="418"/>
      <c r="R1254" s="418"/>
      <c r="S1254" s="418"/>
      <c r="T1254" s="418"/>
      <c r="U1254" s="418"/>
      <c r="V1254" s="418"/>
      <c r="W1254" s="418"/>
      <c r="X1254" s="418"/>
      <c r="Y1254" s="418"/>
      <c r="Z1254" s="418"/>
    </row>
    <row r="1255" spans="1:26">
      <c r="A1255" s="423" t="str">
        <f t="shared" si="72"/>
        <v>Ейч Ар Кепитъл АД</v>
      </c>
      <c r="B1255" s="423" t="str">
        <f t="shared" si="73"/>
        <v>204654533</v>
      </c>
      <c r="C1255" s="424" t="str">
        <f t="shared" si="74"/>
        <v>31.12.2025</v>
      </c>
      <c r="D1255" s="418" t="s">
        <v>844</v>
      </c>
      <c r="E1255" s="418">
        <v>5</v>
      </c>
      <c r="F1255" s="418" t="s">
        <v>644</v>
      </c>
      <c r="G1255" s="418"/>
      <c r="H1255" s="425">
        <f>'Справка България'!G15</f>
        <v>0</v>
      </c>
      <c r="I1255" s="418"/>
      <c r="J1255" s="418"/>
      <c r="K1255" s="418"/>
      <c r="L1255" s="418"/>
      <c r="M1255" s="418"/>
      <c r="N1255" s="418"/>
      <c r="O1255" s="418"/>
      <c r="P1255" s="418"/>
      <c r="Q1255" s="418"/>
      <c r="R1255" s="418"/>
      <c r="S1255" s="418"/>
      <c r="T1255" s="418"/>
      <c r="U1255" s="418"/>
      <c r="V1255" s="418"/>
      <c r="W1255" s="418"/>
      <c r="X1255" s="418"/>
      <c r="Y1255" s="418"/>
      <c r="Z1255" s="418"/>
    </row>
    <row r="1256" spans="1:26">
      <c r="A1256" s="423" t="str">
        <f t="shared" si="72"/>
        <v>Ейч Ар Кепитъл АД</v>
      </c>
      <c r="B1256" s="423" t="str">
        <f t="shared" si="73"/>
        <v>204654533</v>
      </c>
      <c r="C1256" s="424" t="str">
        <f t="shared" si="74"/>
        <v>31.12.2025</v>
      </c>
      <c r="D1256" s="418" t="s">
        <v>846</v>
      </c>
      <c r="E1256" s="418">
        <v>5</v>
      </c>
      <c r="F1256" s="418" t="s">
        <v>845</v>
      </c>
      <c r="G1256" s="418"/>
      <c r="H1256" s="425">
        <f>'Справка България'!G16</f>
        <v>0</v>
      </c>
      <c r="I1256" s="418"/>
      <c r="J1256" s="418"/>
      <c r="K1256" s="418"/>
      <c r="L1256" s="418"/>
      <c r="M1256" s="418"/>
      <c r="N1256" s="418"/>
      <c r="O1256" s="418"/>
      <c r="P1256" s="418"/>
      <c r="Q1256" s="418"/>
      <c r="R1256" s="418"/>
      <c r="S1256" s="418"/>
      <c r="T1256" s="418"/>
      <c r="U1256" s="418"/>
      <c r="V1256" s="418"/>
      <c r="W1256" s="418"/>
      <c r="X1256" s="418"/>
      <c r="Y1256" s="418"/>
      <c r="Z1256" s="418"/>
    </row>
    <row r="1257" spans="1:26">
      <c r="A1257" s="423" t="str">
        <f t="shared" si="72"/>
        <v>Ейч Ар Кепитъл АД</v>
      </c>
      <c r="B1257" s="423" t="str">
        <f t="shared" si="73"/>
        <v>204654533</v>
      </c>
      <c r="C1257" s="424" t="str">
        <f t="shared" si="74"/>
        <v>31.12.2025</v>
      </c>
      <c r="D1257" s="418" t="s">
        <v>847</v>
      </c>
      <c r="E1257" s="418">
        <v>5</v>
      </c>
      <c r="F1257" s="418" t="s">
        <v>97</v>
      </c>
      <c r="G1257" s="418"/>
      <c r="H1257" s="425">
        <f>'Справка България'!G17</f>
        <v>2398</v>
      </c>
      <c r="I1257" s="418"/>
      <c r="J1257" s="418"/>
      <c r="K1257" s="418"/>
      <c r="L1257" s="418"/>
      <c r="M1257" s="418"/>
      <c r="N1257" s="418"/>
      <c r="O1257" s="418"/>
      <c r="P1257" s="418"/>
      <c r="Q1257" s="418"/>
      <c r="R1257" s="418"/>
      <c r="S1257" s="418"/>
      <c r="T1257" s="418"/>
      <c r="U1257" s="418"/>
      <c r="V1257" s="418"/>
      <c r="W1257" s="418"/>
      <c r="X1257" s="418"/>
      <c r="Y1257" s="418"/>
      <c r="Z1257" s="418"/>
    </row>
    <row r="1258" spans="1:26">
      <c r="A1258" s="423" t="str">
        <f t="shared" si="72"/>
        <v>Ейч Ар Кепитъл АД</v>
      </c>
      <c r="B1258" s="423" t="str">
        <f t="shared" si="73"/>
        <v>204654533</v>
      </c>
      <c r="C1258" s="424" t="str">
        <f t="shared" si="74"/>
        <v>31.12.2025</v>
      </c>
      <c r="D1258" s="418" t="s">
        <v>848</v>
      </c>
      <c r="E1258" s="418">
        <v>5</v>
      </c>
      <c r="F1258" s="418" t="s">
        <v>839</v>
      </c>
      <c r="G1258" s="418"/>
      <c r="H1258" s="425">
        <f>'Справка България'!G18</f>
        <v>26464</v>
      </c>
      <c r="I1258" s="418"/>
      <c r="J1258" s="418"/>
      <c r="K1258" s="418"/>
      <c r="L1258" s="418"/>
      <c r="M1258" s="418"/>
      <c r="N1258" s="418"/>
      <c r="O1258" s="418"/>
      <c r="P1258" s="418"/>
      <c r="Q1258" s="418"/>
      <c r="R1258" s="418"/>
      <c r="S1258" s="418"/>
      <c r="T1258" s="418"/>
      <c r="U1258" s="418"/>
      <c r="V1258" s="418"/>
      <c r="W1258" s="418"/>
      <c r="X1258" s="418"/>
      <c r="Y1258" s="418"/>
      <c r="Z1258" s="418"/>
    </row>
    <row r="1259" spans="1:26">
      <c r="A1259" s="423" t="str">
        <f t="shared" si="72"/>
        <v>Ейч Ар Кепитъл АД</v>
      </c>
      <c r="B1259" s="423" t="str">
        <f t="shared" si="73"/>
        <v>204654533</v>
      </c>
      <c r="C1259" s="424" t="str">
        <f t="shared" si="74"/>
        <v>31.12.2025</v>
      </c>
      <c r="D1259" s="418" t="s">
        <v>850</v>
      </c>
      <c r="E1259" s="418">
        <v>5</v>
      </c>
      <c r="F1259" s="418" t="s">
        <v>840</v>
      </c>
      <c r="G1259" s="418"/>
      <c r="H1259" s="425">
        <f>'Справка България'!G20</f>
        <v>0</v>
      </c>
      <c r="I1259" s="418"/>
      <c r="J1259" s="418"/>
      <c r="K1259" s="418"/>
      <c r="L1259" s="418"/>
      <c r="M1259" s="418"/>
      <c r="N1259" s="418"/>
      <c r="O1259" s="418"/>
      <c r="P1259" s="418"/>
      <c r="Q1259" s="418"/>
      <c r="R1259" s="418"/>
      <c r="S1259" s="418"/>
      <c r="T1259" s="418"/>
      <c r="U1259" s="418"/>
      <c r="V1259" s="418"/>
      <c r="W1259" s="418"/>
      <c r="X1259" s="418"/>
      <c r="Y1259" s="418"/>
      <c r="Z1259" s="418"/>
    </row>
    <row r="1260" spans="1:26">
      <c r="A1260" s="423" t="str">
        <f t="shared" si="72"/>
        <v>Ейч Ар Кепитъл АД</v>
      </c>
      <c r="B1260" s="423" t="str">
        <f t="shared" si="73"/>
        <v>204654533</v>
      </c>
      <c r="C1260" s="424" t="str">
        <f t="shared" si="74"/>
        <v>31.12.2025</v>
      </c>
      <c r="D1260" s="418" t="s">
        <v>852</v>
      </c>
      <c r="E1260" s="418">
        <v>5</v>
      </c>
      <c r="F1260" s="418" t="s">
        <v>851</v>
      </c>
      <c r="G1260" s="418"/>
      <c r="H1260" s="425">
        <f>'Справка България'!G21</f>
        <v>0</v>
      </c>
      <c r="I1260" s="418"/>
      <c r="J1260" s="418"/>
      <c r="K1260" s="418"/>
      <c r="L1260" s="418"/>
      <c r="M1260" s="418"/>
      <c r="N1260" s="418"/>
      <c r="O1260" s="418"/>
      <c r="P1260" s="418"/>
      <c r="Q1260" s="418"/>
      <c r="R1260" s="418"/>
      <c r="S1260" s="418"/>
      <c r="T1260" s="418"/>
      <c r="U1260" s="418"/>
      <c r="V1260" s="418"/>
      <c r="W1260" s="418"/>
      <c r="X1260" s="418"/>
      <c r="Y1260" s="418"/>
      <c r="Z1260" s="418"/>
    </row>
    <row r="1261" spans="1:26">
      <c r="A1261" s="423" t="str">
        <f t="shared" ref="A1261:A1294" si="75">pdeName</f>
        <v>Ейч Ар Кепитъл АД</v>
      </c>
      <c r="B1261" s="423" t="str">
        <f t="shared" ref="B1261:B1294" si="76">pdeBulstat</f>
        <v>204654533</v>
      </c>
      <c r="C1261" s="424" t="str">
        <f t="shared" ref="C1261:C1294" si="77">endDate</f>
        <v>31.12.2025</v>
      </c>
      <c r="D1261" s="418" t="s">
        <v>854</v>
      </c>
      <c r="E1261" s="418">
        <v>5</v>
      </c>
      <c r="F1261" s="418" t="s">
        <v>853</v>
      </c>
      <c r="G1261" s="418"/>
      <c r="H1261" s="425">
        <f>'Справка България'!G22</f>
        <v>0</v>
      </c>
      <c r="I1261" s="418"/>
      <c r="J1261" s="418"/>
      <c r="K1261" s="418"/>
      <c r="L1261" s="418"/>
      <c r="M1261" s="418"/>
      <c r="N1261" s="418"/>
      <c r="O1261" s="418"/>
      <c r="P1261" s="418"/>
      <c r="Q1261" s="418"/>
      <c r="R1261" s="418"/>
      <c r="S1261" s="418"/>
      <c r="T1261" s="418"/>
      <c r="U1261" s="418"/>
      <c r="V1261" s="418"/>
      <c r="W1261" s="418"/>
      <c r="X1261" s="418"/>
      <c r="Y1261" s="418"/>
      <c r="Z1261" s="418"/>
    </row>
    <row r="1262" spans="1:26">
      <c r="A1262" s="423" t="str">
        <f t="shared" si="75"/>
        <v>Ейч Ар Кепитъл АД</v>
      </c>
      <c r="B1262" s="423" t="str">
        <f t="shared" si="76"/>
        <v>204654533</v>
      </c>
      <c r="C1262" s="424" t="str">
        <f t="shared" si="77"/>
        <v>31.12.2025</v>
      </c>
      <c r="D1262" s="418" t="s">
        <v>856</v>
      </c>
      <c r="E1262" s="418">
        <v>5</v>
      </c>
      <c r="F1262" s="418" t="s">
        <v>855</v>
      </c>
      <c r="G1262" s="418"/>
      <c r="H1262" s="425">
        <f>'Справка България'!G23</f>
        <v>0</v>
      </c>
      <c r="I1262" s="418"/>
      <c r="J1262" s="418"/>
      <c r="K1262" s="418"/>
      <c r="L1262" s="418"/>
      <c r="M1262" s="418"/>
      <c r="N1262" s="418"/>
      <c r="O1262" s="418"/>
      <c r="P1262" s="418"/>
      <c r="Q1262" s="418"/>
      <c r="R1262" s="418"/>
      <c r="S1262" s="418"/>
      <c r="T1262" s="418"/>
      <c r="U1262" s="418"/>
      <c r="V1262" s="418"/>
      <c r="W1262" s="418"/>
      <c r="X1262" s="418"/>
      <c r="Y1262" s="418"/>
      <c r="Z1262" s="418"/>
    </row>
    <row r="1263" spans="1:26">
      <c r="A1263" s="423" t="str">
        <f t="shared" si="75"/>
        <v>Ейч Ар Кепитъл АД</v>
      </c>
      <c r="B1263" s="423" t="str">
        <f t="shared" si="76"/>
        <v>204654533</v>
      </c>
      <c r="C1263" s="424" t="str">
        <f t="shared" si="77"/>
        <v>31.12.2025</v>
      </c>
      <c r="D1263" s="418" t="s">
        <v>858</v>
      </c>
      <c r="E1263" s="418">
        <v>5</v>
      </c>
      <c r="F1263" s="418" t="s">
        <v>857</v>
      </c>
      <c r="G1263" s="418"/>
      <c r="H1263" s="425">
        <f>'Справка България'!G24</f>
        <v>0</v>
      </c>
      <c r="I1263" s="418"/>
      <c r="J1263" s="418"/>
      <c r="K1263" s="418"/>
      <c r="L1263" s="418"/>
      <c r="M1263" s="418"/>
      <c r="N1263" s="418"/>
      <c r="O1263" s="418"/>
      <c r="P1263" s="418"/>
      <c r="Q1263" s="418"/>
      <c r="R1263" s="418"/>
      <c r="S1263" s="418"/>
      <c r="T1263" s="418"/>
      <c r="U1263" s="418"/>
      <c r="V1263" s="418"/>
      <c r="W1263" s="418"/>
      <c r="X1263" s="418"/>
      <c r="Y1263" s="418"/>
      <c r="Z1263" s="418"/>
    </row>
    <row r="1264" spans="1:26">
      <c r="A1264" s="423" t="str">
        <f t="shared" si="75"/>
        <v>Ейч Ар Кепитъл АД</v>
      </c>
      <c r="B1264" s="423" t="str">
        <f t="shared" si="76"/>
        <v>204654533</v>
      </c>
      <c r="C1264" s="424" t="str">
        <f t="shared" si="77"/>
        <v>31.12.2025</v>
      </c>
      <c r="D1264" s="418" t="s">
        <v>860</v>
      </c>
      <c r="E1264" s="418">
        <v>5</v>
      </c>
      <c r="F1264" s="418" t="s">
        <v>859</v>
      </c>
      <c r="G1264" s="418"/>
      <c r="H1264" s="425">
        <f>'Справка България'!G25</f>
        <v>0</v>
      </c>
      <c r="I1264" s="418"/>
      <c r="J1264" s="418"/>
      <c r="K1264" s="418"/>
      <c r="L1264" s="418"/>
      <c r="M1264" s="418"/>
      <c r="N1264" s="418"/>
      <c r="O1264" s="418"/>
      <c r="P1264" s="418"/>
      <c r="Q1264" s="418"/>
      <c r="R1264" s="418"/>
      <c r="S1264" s="418"/>
      <c r="T1264" s="418"/>
      <c r="U1264" s="418"/>
      <c r="V1264" s="418"/>
      <c r="W1264" s="418"/>
      <c r="X1264" s="418"/>
      <c r="Y1264" s="418"/>
      <c r="Z1264" s="418"/>
    </row>
    <row r="1265" spans="1:26">
      <c r="A1265" s="423" t="str">
        <f t="shared" si="75"/>
        <v>Ейч Ар Кепитъл АД</v>
      </c>
      <c r="B1265" s="423" t="str">
        <f t="shared" si="76"/>
        <v>204654533</v>
      </c>
      <c r="C1265" s="424" t="str">
        <f t="shared" si="77"/>
        <v>31.12.2025</v>
      </c>
      <c r="D1265" s="418" t="s">
        <v>862</v>
      </c>
      <c r="E1265" s="418">
        <v>5</v>
      </c>
      <c r="F1265" s="418" t="s">
        <v>861</v>
      </c>
      <c r="G1265" s="418"/>
      <c r="H1265" s="425">
        <f>'Справка България'!G26</f>
        <v>0</v>
      </c>
      <c r="I1265" s="418"/>
      <c r="J1265" s="418"/>
      <c r="K1265" s="418"/>
      <c r="L1265" s="418"/>
      <c r="M1265" s="418"/>
      <c r="N1265" s="418"/>
      <c r="O1265" s="418"/>
      <c r="P1265" s="418"/>
      <c r="Q1265" s="418"/>
      <c r="R1265" s="418"/>
      <c r="S1265" s="418"/>
      <c r="T1265" s="418"/>
      <c r="U1265" s="418"/>
      <c r="V1265" s="418"/>
      <c r="W1265" s="418"/>
      <c r="X1265" s="418"/>
      <c r="Y1265" s="418"/>
      <c r="Z1265" s="418"/>
    </row>
    <row r="1266" spans="1:26">
      <c r="A1266" s="423" t="str">
        <f t="shared" si="75"/>
        <v>Ейч Ар Кепитъл АД</v>
      </c>
      <c r="B1266" s="423" t="str">
        <f t="shared" si="76"/>
        <v>204654533</v>
      </c>
      <c r="C1266" s="424" t="str">
        <f t="shared" si="77"/>
        <v>31.12.2025</v>
      </c>
      <c r="D1266" s="418" t="s">
        <v>863</v>
      </c>
      <c r="E1266" s="418">
        <v>5</v>
      </c>
      <c r="F1266" s="418" t="s">
        <v>849</v>
      </c>
      <c r="G1266" s="418"/>
      <c r="H1266" s="425">
        <f>'Справка България'!G27</f>
        <v>0</v>
      </c>
      <c r="I1266" s="418"/>
      <c r="J1266" s="418"/>
      <c r="K1266" s="418"/>
      <c r="L1266" s="418"/>
      <c r="M1266" s="418"/>
      <c r="N1266" s="418"/>
      <c r="O1266" s="418"/>
      <c r="P1266" s="418"/>
      <c r="Q1266" s="418"/>
      <c r="R1266" s="418"/>
      <c r="S1266" s="418"/>
      <c r="T1266" s="418"/>
      <c r="U1266" s="418"/>
      <c r="V1266" s="418"/>
      <c r="W1266" s="418"/>
      <c r="X1266" s="418"/>
      <c r="Y1266" s="418"/>
      <c r="Z1266" s="418"/>
    </row>
    <row r="1267" spans="1:26">
      <c r="A1267" s="423" t="str">
        <f t="shared" si="75"/>
        <v>Ейч Ар Кепитъл АД</v>
      </c>
      <c r="B1267" s="423" t="str">
        <f t="shared" si="76"/>
        <v>204654533</v>
      </c>
      <c r="C1267" s="424" t="str">
        <f t="shared" si="77"/>
        <v>31.12.2025</v>
      </c>
      <c r="D1267" s="418" t="s">
        <v>841</v>
      </c>
      <c r="E1267" s="418">
        <v>6</v>
      </c>
      <c r="F1267" s="418" t="s">
        <v>840</v>
      </c>
      <c r="G1267" s="418"/>
      <c r="H1267" s="425">
        <f>'Справка България'!H13</f>
        <v>3049</v>
      </c>
      <c r="I1267" s="418"/>
      <c r="J1267" s="418"/>
      <c r="K1267" s="418"/>
      <c r="L1267" s="418"/>
      <c r="M1267" s="418"/>
      <c r="N1267" s="418"/>
      <c r="O1267" s="418"/>
      <c r="P1267" s="418"/>
      <c r="Q1267" s="418"/>
      <c r="R1267" s="418"/>
      <c r="S1267" s="418"/>
      <c r="T1267" s="418"/>
      <c r="U1267" s="418"/>
      <c r="V1267" s="418"/>
      <c r="W1267" s="418"/>
      <c r="X1267" s="418"/>
      <c r="Y1267" s="418"/>
      <c r="Z1267" s="418"/>
    </row>
    <row r="1268" spans="1:26">
      <c r="A1268" s="423" t="str">
        <f t="shared" si="75"/>
        <v>Ейч Ар Кепитъл АД</v>
      </c>
      <c r="B1268" s="423" t="str">
        <f t="shared" si="76"/>
        <v>204654533</v>
      </c>
      <c r="C1268" s="424" t="str">
        <f t="shared" si="77"/>
        <v>31.12.2025</v>
      </c>
      <c r="D1268" s="418" t="s">
        <v>843</v>
      </c>
      <c r="E1268" s="418">
        <v>6</v>
      </c>
      <c r="F1268" s="418" t="s">
        <v>842</v>
      </c>
      <c r="G1268" s="418"/>
      <c r="H1268" s="425">
        <f>'Справка България'!H14</f>
        <v>0</v>
      </c>
      <c r="I1268" s="418"/>
      <c r="J1268" s="418"/>
      <c r="K1268" s="418"/>
      <c r="L1268" s="418"/>
      <c r="M1268" s="418"/>
      <c r="N1268" s="418"/>
      <c r="O1268" s="418"/>
      <c r="P1268" s="418"/>
      <c r="Q1268" s="418"/>
      <c r="R1268" s="418"/>
      <c r="S1268" s="418"/>
      <c r="T1268" s="418"/>
      <c r="U1268" s="418"/>
      <c r="V1268" s="418"/>
      <c r="W1268" s="418"/>
      <c r="X1268" s="418"/>
      <c r="Y1268" s="418"/>
      <c r="Z1268" s="418"/>
    </row>
    <row r="1269" spans="1:26">
      <c r="A1269" s="423" t="str">
        <f t="shared" si="75"/>
        <v>Ейч Ар Кепитъл АД</v>
      </c>
      <c r="B1269" s="423" t="str">
        <f t="shared" si="76"/>
        <v>204654533</v>
      </c>
      <c r="C1269" s="424" t="str">
        <f t="shared" si="77"/>
        <v>31.12.2025</v>
      </c>
      <c r="D1269" s="418" t="s">
        <v>844</v>
      </c>
      <c r="E1269" s="418">
        <v>6</v>
      </c>
      <c r="F1269" s="418" t="s">
        <v>644</v>
      </c>
      <c r="G1269" s="418"/>
      <c r="H1269" s="425">
        <f>'Справка България'!H15</f>
        <v>0</v>
      </c>
      <c r="I1269" s="418"/>
      <c r="J1269" s="418"/>
      <c r="K1269" s="418"/>
      <c r="L1269" s="418"/>
      <c r="M1269" s="418"/>
      <c r="N1269" s="418"/>
      <c r="O1269" s="418"/>
      <c r="P1269" s="418"/>
      <c r="Q1269" s="418"/>
      <c r="R1269" s="418"/>
      <c r="S1269" s="418"/>
      <c r="T1269" s="418"/>
      <c r="U1269" s="418"/>
      <c r="V1269" s="418"/>
      <c r="W1269" s="418"/>
      <c r="X1269" s="418"/>
      <c r="Y1269" s="418"/>
      <c r="Z1269" s="418"/>
    </row>
    <row r="1270" spans="1:26">
      <c r="A1270" s="423" t="str">
        <f t="shared" si="75"/>
        <v>Ейч Ар Кепитъл АД</v>
      </c>
      <c r="B1270" s="423" t="str">
        <f t="shared" si="76"/>
        <v>204654533</v>
      </c>
      <c r="C1270" s="424" t="str">
        <f t="shared" si="77"/>
        <v>31.12.2025</v>
      </c>
      <c r="D1270" s="418" t="s">
        <v>846</v>
      </c>
      <c r="E1270" s="418">
        <v>6</v>
      </c>
      <c r="F1270" s="418" t="s">
        <v>845</v>
      </c>
      <c r="G1270" s="418"/>
      <c r="H1270" s="425">
        <f>'Справка България'!H16</f>
        <v>0</v>
      </c>
      <c r="I1270" s="418"/>
      <c r="J1270" s="418"/>
      <c r="K1270" s="418"/>
      <c r="L1270" s="418"/>
      <c r="M1270" s="418"/>
      <c r="N1270" s="418"/>
      <c r="O1270" s="418"/>
      <c r="P1270" s="418"/>
      <c r="Q1270" s="418"/>
      <c r="R1270" s="418"/>
      <c r="S1270" s="418"/>
      <c r="T1270" s="418"/>
      <c r="U1270" s="418"/>
      <c r="V1270" s="418"/>
      <c r="W1270" s="418"/>
      <c r="X1270" s="418"/>
      <c r="Y1270" s="418"/>
      <c r="Z1270" s="418"/>
    </row>
    <row r="1271" spans="1:26">
      <c r="A1271" s="423" t="str">
        <f t="shared" si="75"/>
        <v>Ейч Ар Кепитъл АД</v>
      </c>
      <c r="B1271" s="423" t="str">
        <f t="shared" si="76"/>
        <v>204654533</v>
      </c>
      <c r="C1271" s="424" t="str">
        <f t="shared" si="77"/>
        <v>31.12.2025</v>
      </c>
      <c r="D1271" s="418" t="s">
        <v>847</v>
      </c>
      <c r="E1271" s="418">
        <v>6</v>
      </c>
      <c r="F1271" s="418" t="s">
        <v>97</v>
      </c>
      <c r="G1271" s="418"/>
      <c r="H1271" s="425">
        <f>'Справка България'!H17</f>
        <v>1084</v>
      </c>
      <c r="I1271" s="418"/>
      <c r="J1271" s="418"/>
      <c r="K1271" s="418"/>
      <c r="L1271" s="418"/>
      <c r="M1271" s="418"/>
      <c r="N1271" s="418"/>
      <c r="O1271" s="418"/>
      <c r="P1271" s="418"/>
      <c r="Q1271" s="418"/>
      <c r="R1271" s="418"/>
      <c r="S1271" s="418"/>
      <c r="T1271" s="418"/>
      <c r="U1271" s="418"/>
      <c r="V1271" s="418"/>
      <c r="W1271" s="418"/>
      <c r="X1271" s="418"/>
      <c r="Y1271" s="418"/>
      <c r="Z1271" s="418"/>
    </row>
    <row r="1272" spans="1:26">
      <c r="A1272" s="423" t="str">
        <f t="shared" si="75"/>
        <v>Ейч Ар Кепитъл АД</v>
      </c>
      <c r="B1272" s="423" t="str">
        <f t="shared" si="76"/>
        <v>204654533</v>
      </c>
      <c r="C1272" s="424" t="str">
        <f t="shared" si="77"/>
        <v>31.12.2025</v>
      </c>
      <c r="D1272" s="418" t="s">
        <v>848</v>
      </c>
      <c r="E1272" s="418">
        <v>6</v>
      </c>
      <c r="F1272" s="418" t="s">
        <v>839</v>
      </c>
      <c r="G1272" s="418"/>
      <c r="H1272" s="425">
        <f>'Справка България'!H18</f>
        <v>4133</v>
      </c>
      <c r="I1272" s="418"/>
      <c r="J1272" s="418"/>
      <c r="K1272" s="418"/>
      <c r="L1272" s="418"/>
      <c r="M1272" s="418"/>
      <c r="N1272" s="418"/>
      <c r="O1272" s="418"/>
      <c r="P1272" s="418"/>
      <c r="Q1272" s="418"/>
      <c r="R1272" s="418"/>
      <c r="S1272" s="418"/>
      <c r="T1272" s="418"/>
      <c r="U1272" s="418"/>
      <c r="V1272" s="418"/>
      <c r="W1272" s="418"/>
      <c r="X1272" s="418"/>
      <c r="Y1272" s="418"/>
      <c r="Z1272" s="418"/>
    </row>
    <row r="1273" spans="1:26">
      <c r="A1273" s="423" t="str">
        <f t="shared" si="75"/>
        <v>Ейч Ар Кепитъл АД</v>
      </c>
      <c r="B1273" s="423" t="str">
        <f t="shared" si="76"/>
        <v>204654533</v>
      </c>
      <c r="C1273" s="424" t="str">
        <f t="shared" si="77"/>
        <v>31.12.2025</v>
      </c>
      <c r="D1273" s="418" t="s">
        <v>850</v>
      </c>
      <c r="E1273" s="418">
        <v>6</v>
      </c>
      <c r="F1273" s="418" t="s">
        <v>840</v>
      </c>
      <c r="G1273" s="418"/>
      <c r="H1273" s="425">
        <f>'Справка България'!H20</f>
        <v>0</v>
      </c>
      <c r="I1273" s="418"/>
      <c r="J1273" s="418"/>
      <c r="K1273" s="418"/>
      <c r="L1273" s="418"/>
      <c r="M1273" s="418"/>
      <c r="N1273" s="418"/>
      <c r="O1273" s="418"/>
      <c r="P1273" s="418"/>
      <c r="Q1273" s="418"/>
      <c r="R1273" s="418"/>
      <c r="S1273" s="418"/>
      <c r="T1273" s="418"/>
      <c r="U1273" s="418"/>
      <c r="V1273" s="418"/>
      <c r="W1273" s="418"/>
      <c r="X1273" s="418"/>
      <c r="Y1273" s="418"/>
      <c r="Z1273" s="418"/>
    </row>
    <row r="1274" spans="1:26">
      <c r="A1274" s="423" t="str">
        <f t="shared" si="75"/>
        <v>Ейч Ар Кепитъл АД</v>
      </c>
      <c r="B1274" s="423" t="str">
        <f t="shared" si="76"/>
        <v>204654533</v>
      </c>
      <c r="C1274" s="424" t="str">
        <f t="shared" si="77"/>
        <v>31.12.2025</v>
      </c>
      <c r="D1274" s="418" t="s">
        <v>852</v>
      </c>
      <c r="E1274" s="418">
        <v>6</v>
      </c>
      <c r="F1274" s="418" t="s">
        <v>851</v>
      </c>
      <c r="G1274" s="418"/>
      <c r="H1274" s="425">
        <f>'Справка България'!H21</f>
        <v>0</v>
      </c>
      <c r="I1274" s="418"/>
      <c r="J1274" s="418"/>
      <c r="K1274" s="418"/>
      <c r="L1274" s="418"/>
      <c r="M1274" s="418"/>
      <c r="N1274" s="418"/>
      <c r="O1274" s="418"/>
      <c r="P1274" s="418"/>
      <c r="Q1274" s="418"/>
      <c r="R1274" s="418"/>
      <c r="S1274" s="418"/>
      <c r="T1274" s="418"/>
      <c r="U1274" s="418"/>
      <c r="V1274" s="418"/>
      <c r="W1274" s="418"/>
      <c r="X1274" s="418"/>
      <c r="Y1274" s="418"/>
      <c r="Z1274" s="418"/>
    </row>
    <row r="1275" spans="1:26">
      <c r="A1275" s="423" t="str">
        <f t="shared" si="75"/>
        <v>Ейч Ар Кепитъл АД</v>
      </c>
      <c r="B1275" s="423" t="str">
        <f t="shared" si="76"/>
        <v>204654533</v>
      </c>
      <c r="C1275" s="424" t="str">
        <f t="shared" si="77"/>
        <v>31.12.2025</v>
      </c>
      <c r="D1275" s="418" t="s">
        <v>854</v>
      </c>
      <c r="E1275" s="418">
        <v>6</v>
      </c>
      <c r="F1275" s="418" t="s">
        <v>853</v>
      </c>
      <c r="G1275" s="418"/>
      <c r="H1275" s="425">
        <f>'Справка България'!H22</f>
        <v>0</v>
      </c>
      <c r="I1275" s="418"/>
      <c r="J1275" s="418"/>
      <c r="K1275" s="418"/>
      <c r="L1275" s="418"/>
      <c r="M1275" s="418"/>
      <c r="N1275" s="418"/>
      <c r="O1275" s="418"/>
      <c r="P1275" s="418"/>
      <c r="Q1275" s="418"/>
      <c r="R1275" s="418"/>
      <c r="S1275" s="418"/>
      <c r="T1275" s="418"/>
      <c r="U1275" s="418"/>
      <c r="V1275" s="418"/>
      <c r="W1275" s="418"/>
      <c r="X1275" s="418"/>
      <c r="Y1275" s="418"/>
      <c r="Z1275" s="418"/>
    </row>
    <row r="1276" spans="1:26">
      <c r="A1276" s="423" t="str">
        <f t="shared" si="75"/>
        <v>Ейч Ар Кепитъл АД</v>
      </c>
      <c r="B1276" s="423" t="str">
        <f t="shared" si="76"/>
        <v>204654533</v>
      </c>
      <c r="C1276" s="424" t="str">
        <f t="shared" si="77"/>
        <v>31.12.2025</v>
      </c>
      <c r="D1276" s="418" t="s">
        <v>856</v>
      </c>
      <c r="E1276" s="418">
        <v>6</v>
      </c>
      <c r="F1276" s="418" t="s">
        <v>855</v>
      </c>
      <c r="G1276" s="418"/>
      <c r="H1276" s="425">
        <f>'Справка България'!H23</f>
        <v>0</v>
      </c>
      <c r="I1276" s="418"/>
      <c r="J1276" s="418"/>
      <c r="K1276" s="418"/>
      <c r="L1276" s="418"/>
      <c r="M1276" s="418"/>
      <c r="N1276" s="418"/>
      <c r="O1276" s="418"/>
      <c r="P1276" s="418"/>
      <c r="Q1276" s="418"/>
      <c r="R1276" s="418"/>
      <c r="S1276" s="418"/>
      <c r="T1276" s="418"/>
      <c r="U1276" s="418"/>
      <c r="V1276" s="418"/>
      <c r="W1276" s="418"/>
      <c r="X1276" s="418"/>
      <c r="Y1276" s="418"/>
      <c r="Z1276" s="418"/>
    </row>
    <row r="1277" spans="1:26">
      <c r="A1277" s="423" t="str">
        <f t="shared" si="75"/>
        <v>Ейч Ар Кепитъл АД</v>
      </c>
      <c r="B1277" s="423" t="str">
        <f t="shared" si="76"/>
        <v>204654533</v>
      </c>
      <c r="C1277" s="424" t="str">
        <f t="shared" si="77"/>
        <v>31.12.2025</v>
      </c>
      <c r="D1277" s="418" t="s">
        <v>858</v>
      </c>
      <c r="E1277" s="418">
        <v>6</v>
      </c>
      <c r="F1277" s="418" t="s">
        <v>857</v>
      </c>
      <c r="G1277" s="418"/>
      <c r="H1277" s="425">
        <f>'Справка България'!H24</f>
        <v>0</v>
      </c>
      <c r="I1277" s="418"/>
      <c r="J1277" s="418"/>
      <c r="K1277" s="418"/>
      <c r="L1277" s="418"/>
      <c r="M1277" s="418"/>
      <c r="N1277" s="418"/>
      <c r="O1277" s="418"/>
      <c r="P1277" s="418"/>
      <c r="Q1277" s="418"/>
      <c r="R1277" s="418"/>
      <c r="S1277" s="418"/>
      <c r="T1277" s="418"/>
      <c r="U1277" s="418"/>
      <c r="V1277" s="418"/>
      <c r="W1277" s="418"/>
      <c r="X1277" s="418"/>
      <c r="Y1277" s="418"/>
      <c r="Z1277" s="418"/>
    </row>
    <row r="1278" spans="1:26">
      <c r="A1278" s="423" t="str">
        <f t="shared" si="75"/>
        <v>Ейч Ар Кепитъл АД</v>
      </c>
      <c r="B1278" s="423" t="str">
        <f t="shared" si="76"/>
        <v>204654533</v>
      </c>
      <c r="C1278" s="424" t="str">
        <f t="shared" si="77"/>
        <v>31.12.2025</v>
      </c>
      <c r="D1278" s="418" t="s">
        <v>860</v>
      </c>
      <c r="E1278" s="418">
        <v>6</v>
      </c>
      <c r="F1278" s="418" t="s">
        <v>859</v>
      </c>
      <c r="G1278" s="418"/>
      <c r="H1278" s="425">
        <f>'Справка България'!H25</f>
        <v>0</v>
      </c>
      <c r="I1278" s="418"/>
      <c r="J1278" s="418"/>
      <c r="K1278" s="418"/>
      <c r="L1278" s="418"/>
      <c r="M1278" s="418"/>
      <c r="N1278" s="418"/>
      <c r="O1278" s="418"/>
      <c r="P1278" s="418"/>
      <c r="Q1278" s="418"/>
      <c r="R1278" s="418"/>
      <c r="S1278" s="418"/>
      <c r="T1278" s="418"/>
      <c r="U1278" s="418"/>
      <c r="V1278" s="418"/>
      <c r="W1278" s="418"/>
      <c r="X1278" s="418"/>
      <c r="Y1278" s="418"/>
      <c r="Z1278" s="418"/>
    </row>
    <row r="1279" spans="1:26">
      <c r="A1279" s="423" t="str">
        <f t="shared" si="75"/>
        <v>Ейч Ар Кепитъл АД</v>
      </c>
      <c r="B1279" s="423" t="str">
        <f t="shared" si="76"/>
        <v>204654533</v>
      </c>
      <c r="C1279" s="424" t="str">
        <f t="shared" si="77"/>
        <v>31.12.2025</v>
      </c>
      <c r="D1279" s="418" t="s">
        <v>862</v>
      </c>
      <c r="E1279" s="418">
        <v>6</v>
      </c>
      <c r="F1279" s="418" t="s">
        <v>861</v>
      </c>
      <c r="G1279" s="418"/>
      <c r="H1279" s="425">
        <f>'Справка България'!H26</f>
        <v>0</v>
      </c>
      <c r="I1279" s="418"/>
      <c r="J1279" s="418"/>
      <c r="K1279" s="418"/>
      <c r="L1279" s="418"/>
      <c r="M1279" s="418"/>
      <c r="N1279" s="418"/>
      <c r="O1279" s="418"/>
      <c r="P1279" s="418"/>
      <c r="Q1279" s="418"/>
      <c r="R1279" s="418"/>
      <c r="S1279" s="418"/>
      <c r="T1279" s="418"/>
      <c r="U1279" s="418"/>
      <c r="V1279" s="418"/>
      <c r="W1279" s="418"/>
      <c r="X1279" s="418"/>
      <c r="Y1279" s="418"/>
      <c r="Z1279" s="418"/>
    </row>
    <row r="1280" spans="1:26">
      <c r="A1280" s="423" t="str">
        <f t="shared" si="75"/>
        <v>Ейч Ар Кепитъл АД</v>
      </c>
      <c r="B1280" s="423" t="str">
        <f t="shared" si="76"/>
        <v>204654533</v>
      </c>
      <c r="C1280" s="424" t="str">
        <f t="shared" si="77"/>
        <v>31.12.2025</v>
      </c>
      <c r="D1280" s="418" t="s">
        <v>863</v>
      </c>
      <c r="E1280" s="418">
        <v>6</v>
      </c>
      <c r="F1280" s="418" t="s">
        <v>849</v>
      </c>
      <c r="G1280" s="418"/>
      <c r="H1280" s="425">
        <f>'Справка България'!H27</f>
        <v>0</v>
      </c>
      <c r="I1280" s="418"/>
      <c r="J1280" s="418"/>
      <c r="K1280" s="418"/>
      <c r="L1280" s="418"/>
      <c r="M1280" s="418"/>
      <c r="N1280" s="418"/>
      <c r="O1280" s="418"/>
      <c r="P1280" s="418"/>
      <c r="Q1280" s="418"/>
      <c r="R1280" s="418"/>
      <c r="S1280" s="418"/>
      <c r="T1280" s="418"/>
      <c r="U1280" s="418"/>
      <c r="V1280" s="418"/>
      <c r="W1280" s="418"/>
      <c r="X1280" s="418"/>
      <c r="Y1280" s="418"/>
      <c r="Z1280" s="418"/>
    </row>
    <row r="1281" spans="1:26">
      <c r="A1281" s="423" t="str">
        <f t="shared" si="75"/>
        <v>Ейч Ар Кепитъл АД</v>
      </c>
      <c r="B1281" s="423" t="str">
        <f t="shared" si="76"/>
        <v>204654533</v>
      </c>
      <c r="C1281" s="424" t="str">
        <f t="shared" si="77"/>
        <v>31.12.2025</v>
      </c>
      <c r="D1281" s="418" t="s">
        <v>841</v>
      </c>
      <c r="E1281" s="418">
        <v>7</v>
      </c>
      <c r="F1281" s="418" t="s">
        <v>840</v>
      </c>
      <c r="G1281" s="418"/>
      <c r="H1281" s="425">
        <f>'Справка България'!I13</f>
        <v>23465</v>
      </c>
      <c r="I1281" s="418"/>
      <c r="J1281" s="418"/>
      <c r="K1281" s="418"/>
      <c r="L1281" s="418"/>
      <c r="M1281" s="418"/>
      <c r="N1281" s="418"/>
      <c r="O1281" s="418"/>
      <c r="P1281" s="418"/>
      <c r="Q1281" s="418"/>
      <c r="R1281" s="418"/>
      <c r="S1281" s="418"/>
      <c r="T1281" s="418"/>
      <c r="U1281" s="418"/>
      <c r="V1281" s="418"/>
      <c r="W1281" s="418"/>
      <c r="X1281" s="418"/>
      <c r="Y1281" s="418"/>
      <c r="Z1281" s="418"/>
    </row>
    <row r="1282" spans="1:26">
      <c r="A1282" s="423" t="str">
        <f t="shared" si="75"/>
        <v>Ейч Ар Кепитъл АД</v>
      </c>
      <c r="B1282" s="423" t="str">
        <f t="shared" si="76"/>
        <v>204654533</v>
      </c>
      <c r="C1282" s="424" t="str">
        <f t="shared" si="77"/>
        <v>31.12.2025</v>
      </c>
      <c r="D1282" s="418" t="s">
        <v>843</v>
      </c>
      <c r="E1282" s="418">
        <v>7</v>
      </c>
      <c r="F1282" s="418" t="s">
        <v>842</v>
      </c>
      <c r="G1282" s="418"/>
      <c r="H1282" s="425">
        <f>'Справка България'!I14</f>
        <v>0</v>
      </c>
      <c r="I1282" s="418"/>
      <c r="J1282" s="418"/>
      <c r="K1282" s="418"/>
      <c r="L1282" s="418"/>
      <c r="M1282" s="418"/>
      <c r="N1282" s="418"/>
      <c r="O1282" s="418"/>
      <c r="P1282" s="418"/>
      <c r="Q1282" s="418"/>
      <c r="R1282" s="418"/>
      <c r="S1282" s="418"/>
      <c r="T1282" s="418"/>
      <c r="U1282" s="418"/>
      <c r="V1282" s="418"/>
      <c r="W1282" s="418"/>
      <c r="X1282" s="418"/>
      <c r="Y1282" s="418"/>
      <c r="Z1282" s="418"/>
    </row>
    <row r="1283" spans="1:26">
      <c r="A1283" s="423" t="str">
        <f t="shared" si="75"/>
        <v>Ейч Ар Кепитъл АД</v>
      </c>
      <c r="B1283" s="423" t="str">
        <f t="shared" si="76"/>
        <v>204654533</v>
      </c>
      <c r="C1283" s="424" t="str">
        <f t="shared" si="77"/>
        <v>31.12.2025</v>
      </c>
      <c r="D1283" s="418" t="s">
        <v>844</v>
      </c>
      <c r="E1283" s="418">
        <v>7</v>
      </c>
      <c r="F1283" s="418" t="s">
        <v>644</v>
      </c>
      <c r="G1283" s="418"/>
      <c r="H1283" s="425">
        <f>'Справка България'!I15</f>
        <v>0</v>
      </c>
      <c r="I1283" s="418"/>
      <c r="J1283" s="418"/>
      <c r="K1283" s="418"/>
      <c r="L1283" s="418"/>
      <c r="M1283" s="418"/>
      <c r="N1283" s="418"/>
      <c r="O1283" s="418"/>
      <c r="P1283" s="418"/>
      <c r="Q1283" s="418"/>
      <c r="R1283" s="418"/>
      <c r="S1283" s="418"/>
      <c r="T1283" s="418"/>
      <c r="U1283" s="418"/>
      <c r="V1283" s="418"/>
      <c r="W1283" s="418"/>
      <c r="X1283" s="418"/>
      <c r="Y1283" s="418"/>
      <c r="Z1283" s="418"/>
    </row>
    <row r="1284" spans="1:26">
      <c r="A1284" s="423" t="str">
        <f t="shared" si="75"/>
        <v>Ейч Ар Кепитъл АД</v>
      </c>
      <c r="B1284" s="423" t="str">
        <f t="shared" si="76"/>
        <v>204654533</v>
      </c>
      <c r="C1284" s="424" t="str">
        <f t="shared" si="77"/>
        <v>31.12.2025</v>
      </c>
      <c r="D1284" s="418" t="s">
        <v>846</v>
      </c>
      <c r="E1284" s="418">
        <v>7</v>
      </c>
      <c r="F1284" s="418" t="s">
        <v>845</v>
      </c>
      <c r="G1284" s="418"/>
      <c r="H1284" s="425">
        <f>'Справка България'!I16</f>
        <v>0</v>
      </c>
      <c r="I1284" s="418"/>
      <c r="J1284" s="418"/>
      <c r="K1284" s="418"/>
      <c r="L1284" s="418"/>
      <c r="M1284" s="418"/>
      <c r="N1284" s="418"/>
      <c r="O1284" s="418"/>
      <c r="P1284" s="418"/>
      <c r="Q1284" s="418"/>
      <c r="R1284" s="418"/>
      <c r="S1284" s="418"/>
      <c r="T1284" s="418"/>
      <c r="U1284" s="418"/>
      <c r="V1284" s="418"/>
      <c r="W1284" s="418"/>
      <c r="X1284" s="418"/>
      <c r="Y1284" s="418"/>
      <c r="Z1284" s="418"/>
    </row>
    <row r="1285" spans="1:26">
      <c r="A1285" s="423" t="str">
        <f t="shared" si="75"/>
        <v>Ейч Ар Кепитъл АД</v>
      </c>
      <c r="B1285" s="423" t="str">
        <f t="shared" si="76"/>
        <v>204654533</v>
      </c>
      <c r="C1285" s="424" t="str">
        <f t="shared" si="77"/>
        <v>31.12.2025</v>
      </c>
      <c r="D1285" s="418" t="s">
        <v>847</v>
      </c>
      <c r="E1285" s="418">
        <v>7</v>
      </c>
      <c r="F1285" s="418" t="s">
        <v>97</v>
      </c>
      <c r="G1285" s="418"/>
      <c r="H1285" s="425">
        <f>'Справка България'!I17</f>
        <v>1909</v>
      </c>
      <c r="I1285" s="418"/>
      <c r="J1285" s="418"/>
      <c r="K1285" s="418"/>
      <c r="L1285" s="418"/>
      <c r="M1285" s="418"/>
      <c r="N1285" s="418"/>
      <c r="O1285" s="418"/>
      <c r="P1285" s="418"/>
      <c r="Q1285" s="418"/>
      <c r="R1285" s="418"/>
      <c r="S1285" s="418"/>
      <c r="T1285" s="418"/>
      <c r="U1285" s="418"/>
      <c r="V1285" s="418"/>
      <c r="W1285" s="418"/>
      <c r="X1285" s="418"/>
      <c r="Y1285" s="418"/>
      <c r="Z1285" s="418"/>
    </row>
    <row r="1286" spans="1:26">
      <c r="A1286" s="423" t="str">
        <f t="shared" si="75"/>
        <v>Ейч Ар Кепитъл АД</v>
      </c>
      <c r="B1286" s="423" t="str">
        <f t="shared" si="76"/>
        <v>204654533</v>
      </c>
      <c r="C1286" s="424" t="str">
        <f t="shared" si="77"/>
        <v>31.12.2025</v>
      </c>
      <c r="D1286" s="418" t="s">
        <v>848</v>
      </c>
      <c r="E1286" s="418">
        <v>7</v>
      </c>
      <c r="F1286" s="418" t="s">
        <v>839</v>
      </c>
      <c r="G1286" s="418"/>
      <c r="H1286" s="425">
        <f>'Справка България'!I18</f>
        <v>25374</v>
      </c>
      <c r="I1286" s="418"/>
      <c r="J1286" s="418"/>
      <c r="K1286" s="418"/>
      <c r="L1286" s="418"/>
      <c r="M1286" s="418"/>
      <c r="N1286" s="418"/>
      <c r="O1286" s="418"/>
      <c r="P1286" s="418"/>
      <c r="Q1286" s="418"/>
      <c r="R1286" s="418"/>
      <c r="S1286" s="418"/>
      <c r="T1286" s="418"/>
      <c r="U1286" s="418"/>
      <c r="V1286" s="418"/>
      <c r="W1286" s="418"/>
      <c r="X1286" s="418"/>
      <c r="Y1286" s="418"/>
      <c r="Z1286" s="418"/>
    </row>
    <row r="1287" spans="1:26">
      <c r="A1287" s="423" t="str">
        <f t="shared" si="75"/>
        <v>Ейч Ар Кепитъл АД</v>
      </c>
      <c r="B1287" s="423" t="str">
        <f t="shared" si="76"/>
        <v>204654533</v>
      </c>
      <c r="C1287" s="424" t="str">
        <f t="shared" si="77"/>
        <v>31.12.2025</v>
      </c>
      <c r="D1287" s="418" t="s">
        <v>850</v>
      </c>
      <c r="E1287" s="418">
        <v>7</v>
      </c>
      <c r="F1287" s="418" t="s">
        <v>840</v>
      </c>
      <c r="G1287" s="418"/>
      <c r="H1287" s="425">
        <f>'Справка България'!I20</f>
        <v>0</v>
      </c>
      <c r="I1287" s="418"/>
      <c r="J1287" s="418"/>
      <c r="K1287" s="418"/>
      <c r="L1287" s="418"/>
      <c r="M1287" s="418"/>
      <c r="N1287" s="418"/>
      <c r="O1287" s="418"/>
      <c r="P1287" s="418"/>
      <c r="Q1287" s="418"/>
      <c r="R1287" s="418"/>
      <c r="S1287" s="418"/>
      <c r="T1287" s="418"/>
      <c r="U1287" s="418"/>
      <c r="V1287" s="418"/>
      <c r="W1287" s="418"/>
      <c r="X1287" s="418"/>
      <c r="Y1287" s="418"/>
      <c r="Z1287" s="418"/>
    </row>
    <row r="1288" spans="1:26">
      <c r="A1288" s="423" t="str">
        <f t="shared" si="75"/>
        <v>Ейч Ар Кепитъл АД</v>
      </c>
      <c r="B1288" s="423" t="str">
        <f t="shared" si="76"/>
        <v>204654533</v>
      </c>
      <c r="C1288" s="424" t="str">
        <f t="shared" si="77"/>
        <v>31.12.2025</v>
      </c>
      <c r="D1288" s="418" t="s">
        <v>852</v>
      </c>
      <c r="E1288" s="418">
        <v>7</v>
      </c>
      <c r="F1288" s="418" t="s">
        <v>851</v>
      </c>
      <c r="G1288" s="418"/>
      <c r="H1288" s="425">
        <f>'Справка България'!I21</f>
        <v>0</v>
      </c>
      <c r="I1288" s="418"/>
      <c r="J1288" s="418"/>
      <c r="K1288" s="418"/>
      <c r="L1288" s="418"/>
      <c r="M1288" s="418"/>
      <c r="N1288" s="418"/>
      <c r="O1288" s="418"/>
      <c r="P1288" s="418"/>
      <c r="Q1288" s="418"/>
      <c r="R1288" s="418"/>
      <c r="S1288" s="418"/>
      <c r="T1288" s="418"/>
      <c r="U1288" s="418"/>
      <c r="V1288" s="418"/>
      <c r="W1288" s="418"/>
      <c r="X1288" s="418"/>
      <c r="Y1288" s="418"/>
      <c r="Z1288" s="418"/>
    </row>
    <row r="1289" spans="1:26">
      <c r="A1289" s="423" t="str">
        <f t="shared" si="75"/>
        <v>Ейч Ар Кепитъл АД</v>
      </c>
      <c r="B1289" s="423" t="str">
        <f t="shared" si="76"/>
        <v>204654533</v>
      </c>
      <c r="C1289" s="424" t="str">
        <f t="shared" si="77"/>
        <v>31.12.2025</v>
      </c>
      <c r="D1289" s="418" t="s">
        <v>854</v>
      </c>
      <c r="E1289" s="418">
        <v>7</v>
      </c>
      <c r="F1289" s="418" t="s">
        <v>853</v>
      </c>
      <c r="G1289" s="418"/>
      <c r="H1289" s="425">
        <f>'Справка България'!I22</f>
        <v>0</v>
      </c>
      <c r="I1289" s="418"/>
      <c r="J1289" s="418"/>
      <c r="K1289" s="418"/>
      <c r="L1289" s="418"/>
      <c r="M1289" s="418"/>
      <c r="N1289" s="418"/>
      <c r="O1289" s="418"/>
      <c r="P1289" s="418"/>
      <c r="Q1289" s="418"/>
      <c r="R1289" s="418"/>
      <c r="S1289" s="418"/>
      <c r="T1289" s="418"/>
      <c r="U1289" s="418"/>
      <c r="V1289" s="418"/>
      <c r="W1289" s="418"/>
      <c r="X1289" s="418"/>
      <c r="Y1289" s="418"/>
      <c r="Z1289" s="418"/>
    </row>
    <row r="1290" spans="1:26">
      <c r="A1290" s="423" t="str">
        <f t="shared" si="75"/>
        <v>Ейч Ар Кепитъл АД</v>
      </c>
      <c r="B1290" s="423" t="str">
        <f t="shared" si="76"/>
        <v>204654533</v>
      </c>
      <c r="C1290" s="424" t="str">
        <f t="shared" si="77"/>
        <v>31.12.2025</v>
      </c>
      <c r="D1290" s="418" t="s">
        <v>856</v>
      </c>
      <c r="E1290" s="418">
        <v>7</v>
      </c>
      <c r="F1290" s="418" t="s">
        <v>855</v>
      </c>
      <c r="G1290" s="418"/>
      <c r="H1290" s="425">
        <f>'Справка България'!I23</f>
        <v>0</v>
      </c>
      <c r="I1290" s="418"/>
      <c r="J1290" s="418"/>
      <c r="K1290" s="418"/>
      <c r="L1290" s="418"/>
      <c r="M1290" s="418"/>
      <c r="N1290" s="418"/>
      <c r="O1290" s="418"/>
      <c r="P1290" s="418"/>
      <c r="Q1290" s="418"/>
      <c r="R1290" s="418"/>
      <c r="S1290" s="418"/>
      <c r="T1290" s="418"/>
      <c r="U1290" s="418"/>
      <c r="V1290" s="418"/>
      <c r="W1290" s="418"/>
      <c r="X1290" s="418"/>
      <c r="Y1290" s="418"/>
      <c r="Z1290" s="418"/>
    </row>
    <row r="1291" spans="1:26">
      <c r="A1291" s="423" t="str">
        <f t="shared" si="75"/>
        <v>Ейч Ар Кепитъл АД</v>
      </c>
      <c r="B1291" s="423" t="str">
        <f t="shared" si="76"/>
        <v>204654533</v>
      </c>
      <c r="C1291" s="424" t="str">
        <f t="shared" si="77"/>
        <v>31.12.2025</v>
      </c>
      <c r="D1291" s="418" t="s">
        <v>858</v>
      </c>
      <c r="E1291" s="418">
        <v>7</v>
      </c>
      <c r="F1291" s="418" t="s">
        <v>857</v>
      </c>
      <c r="G1291" s="418"/>
      <c r="H1291" s="425">
        <f>'Справка България'!I24</f>
        <v>0</v>
      </c>
      <c r="I1291" s="418"/>
      <c r="J1291" s="418"/>
      <c r="K1291" s="418"/>
      <c r="L1291" s="418"/>
      <c r="M1291" s="418"/>
      <c r="N1291" s="418"/>
      <c r="O1291" s="418"/>
      <c r="P1291" s="418"/>
      <c r="Q1291" s="418"/>
      <c r="R1291" s="418"/>
      <c r="S1291" s="418"/>
      <c r="T1291" s="418"/>
      <c r="U1291" s="418"/>
      <c r="V1291" s="418"/>
      <c r="W1291" s="418"/>
      <c r="X1291" s="418"/>
      <c r="Y1291" s="418"/>
      <c r="Z1291" s="418"/>
    </row>
    <row r="1292" spans="1:26">
      <c r="A1292" s="423" t="str">
        <f t="shared" si="75"/>
        <v>Ейч Ар Кепитъл АД</v>
      </c>
      <c r="B1292" s="423" t="str">
        <f t="shared" si="76"/>
        <v>204654533</v>
      </c>
      <c r="C1292" s="424" t="str">
        <f t="shared" si="77"/>
        <v>31.12.2025</v>
      </c>
      <c r="D1292" s="418" t="s">
        <v>860</v>
      </c>
      <c r="E1292" s="418">
        <v>7</v>
      </c>
      <c r="F1292" s="418" t="s">
        <v>859</v>
      </c>
      <c r="G1292" s="418"/>
      <c r="H1292" s="425">
        <f>'Справка България'!I25</f>
        <v>0</v>
      </c>
      <c r="I1292" s="418"/>
      <c r="J1292" s="418"/>
      <c r="K1292" s="418"/>
      <c r="L1292" s="418"/>
      <c r="M1292" s="418"/>
      <c r="N1292" s="418"/>
      <c r="O1292" s="418"/>
      <c r="P1292" s="418"/>
      <c r="Q1292" s="418"/>
      <c r="R1292" s="418"/>
      <c r="S1292" s="418"/>
      <c r="T1292" s="418"/>
      <c r="U1292" s="418"/>
      <c r="V1292" s="418"/>
      <c r="W1292" s="418"/>
      <c r="X1292" s="418"/>
      <c r="Y1292" s="418"/>
      <c r="Z1292" s="418"/>
    </row>
    <row r="1293" spans="1:26">
      <c r="A1293" s="423" t="str">
        <f t="shared" si="75"/>
        <v>Ейч Ар Кепитъл АД</v>
      </c>
      <c r="B1293" s="423" t="str">
        <f t="shared" si="76"/>
        <v>204654533</v>
      </c>
      <c r="C1293" s="424" t="str">
        <f t="shared" si="77"/>
        <v>31.12.2025</v>
      </c>
      <c r="D1293" s="418" t="s">
        <v>862</v>
      </c>
      <c r="E1293" s="418">
        <v>7</v>
      </c>
      <c r="F1293" s="418" t="s">
        <v>861</v>
      </c>
      <c r="G1293" s="418"/>
      <c r="H1293" s="425">
        <f>'Справка България'!I26</f>
        <v>0</v>
      </c>
      <c r="I1293" s="418"/>
      <c r="J1293" s="418"/>
      <c r="K1293" s="418"/>
      <c r="L1293" s="418"/>
      <c r="M1293" s="418"/>
      <c r="N1293" s="418"/>
      <c r="O1293" s="418"/>
      <c r="P1293" s="418"/>
      <c r="Q1293" s="418"/>
      <c r="R1293" s="418"/>
      <c r="S1293" s="418"/>
      <c r="T1293" s="418"/>
      <c r="U1293" s="418"/>
      <c r="V1293" s="418"/>
      <c r="W1293" s="418"/>
      <c r="X1293" s="418"/>
      <c r="Y1293" s="418"/>
      <c r="Z1293" s="418"/>
    </row>
    <row r="1294" spans="1:26">
      <c r="A1294" s="423" t="str">
        <f t="shared" si="75"/>
        <v>Ейч Ар Кепитъл АД</v>
      </c>
      <c r="B1294" s="423" t="str">
        <f t="shared" si="76"/>
        <v>204654533</v>
      </c>
      <c r="C1294" s="424" t="str">
        <f t="shared" si="77"/>
        <v>31.12.2025</v>
      </c>
      <c r="D1294" s="418" t="s">
        <v>863</v>
      </c>
      <c r="E1294" s="418">
        <v>7</v>
      </c>
      <c r="F1294" s="418" t="s">
        <v>849</v>
      </c>
      <c r="G1294" s="418"/>
      <c r="H1294" s="425">
        <f>'Справка България'!I27</f>
        <v>0</v>
      </c>
      <c r="I1294" s="418"/>
      <c r="J1294" s="418"/>
      <c r="K1294" s="418"/>
      <c r="L1294" s="418"/>
      <c r="M1294" s="418"/>
      <c r="N1294" s="418"/>
      <c r="O1294" s="418"/>
      <c r="P1294" s="418"/>
      <c r="Q1294" s="418"/>
      <c r="R1294" s="418"/>
      <c r="S1294" s="418"/>
      <c r="T1294" s="418"/>
      <c r="U1294" s="418"/>
      <c r="V1294" s="418"/>
      <c r="W1294" s="418"/>
      <c r="X1294" s="418"/>
      <c r="Y1294" s="418"/>
      <c r="Z1294" s="418"/>
    </row>
    <row r="1295" spans="1:26">
      <c r="A1295" s="420"/>
      <c r="B1295" s="420"/>
      <c r="C1295" s="421"/>
      <c r="D1295" s="420"/>
      <c r="E1295" s="420"/>
      <c r="F1295" s="422" t="s">
        <v>977</v>
      </c>
      <c r="G1295" s="420"/>
      <c r="H1295" s="420"/>
      <c r="I1295" s="420"/>
      <c r="J1295" s="420"/>
      <c r="K1295" s="420"/>
      <c r="L1295" s="420"/>
      <c r="M1295" s="420"/>
      <c r="N1295" s="420"/>
      <c r="O1295" s="420"/>
      <c r="P1295" s="420"/>
      <c r="Q1295" s="420"/>
      <c r="R1295" s="420"/>
      <c r="S1295" s="420"/>
      <c r="T1295" s="420"/>
      <c r="U1295" s="420"/>
      <c r="V1295" s="420"/>
      <c r="W1295" s="420"/>
      <c r="X1295" s="420"/>
      <c r="Y1295" s="420"/>
      <c r="Z1295" s="420"/>
    </row>
    <row r="1296" spans="1:26">
      <c r="A1296" s="423" t="str">
        <f t="shared" ref="A1296:A1335" si="78">pdeName</f>
        <v>Ейч Ар Кепитъл АД</v>
      </c>
      <c r="B1296" s="423" t="str">
        <f t="shared" ref="B1296:B1335" si="79">pdeBulstat</f>
        <v>204654533</v>
      </c>
      <c r="C1296" s="424" t="str">
        <f t="shared" ref="C1296:C1335" si="80">endDate</f>
        <v>31.12.2025</v>
      </c>
      <c r="D1296" s="418" t="s">
        <v>552</v>
      </c>
      <c r="E1296" s="418">
        <v>1</v>
      </c>
      <c r="F1296" s="418" t="s">
        <v>550</v>
      </c>
      <c r="G1296" s="418"/>
      <c r="H1296" s="425">
        <f>'Справка 5'!C27</f>
        <v>1510</v>
      </c>
      <c r="I1296" s="418"/>
      <c r="J1296" s="418"/>
      <c r="K1296" s="418"/>
      <c r="L1296" s="418"/>
      <c r="M1296" s="418"/>
      <c r="N1296" s="418"/>
      <c r="O1296" s="418"/>
      <c r="P1296" s="418"/>
      <c r="Q1296" s="418"/>
      <c r="R1296" s="418"/>
      <c r="S1296" s="418"/>
      <c r="T1296" s="418"/>
      <c r="U1296" s="418"/>
      <c r="V1296" s="418"/>
      <c r="W1296" s="418"/>
      <c r="X1296" s="418"/>
      <c r="Y1296" s="418"/>
      <c r="Z1296" s="418"/>
    </row>
    <row r="1297" spans="1:26">
      <c r="A1297" s="423" t="str">
        <f t="shared" si="78"/>
        <v>Ейч Ар Кепитъл АД</v>
      </c>
      <c r="B1297" s="423" t="str">
        <f t="shared" si="79"/>
        <v>204654533</v>
      </c>
      <c r="C1297" s="424" t="str">
        <f t="shared" si="80"/>
        <v>31.12.2025</v>
      </c>
      <c r="D1297" s="418" t="s">
        <v>555</v>
      </c>
      <c r="E1297" s="418">
        <v>1</v>
      </c>
      <c r="F1297" s="418" t="s">
        <v>553</v>
      </c>
      <c r="G1297" s="418"/>
      <c r="H1297" s="425">
        <f>'Справка 5'!C44</f>
        <v>0</v>
      </c>
      <c r="I1297" s="418"/>
      <c r="J1297" s="418"/>
      <c r="K1297" s="418"/>
      <c r="L1297" s="418"/>
      <c r="M1297" s="418"/>
      <c r="N1297" s="418"/>
      <c r="O1297" s="418"/>
      <c r="P1297" s="418"/>
      <c r="Q1297" s="418"/>
      <c r="R1297" s="418"/>
      <c r="S1297" s="418"/>
      <c r="T1297" s="418"/>
      <c r="U1297" s="418"/>
      <c r="V1297" s="418"/>
      <c r="W1297" s="418"/>
      <c r="X1297" s="418"/>
      <c r="Y1297" s="418"/>
      <c r="Z1297" s="418"/>
    </row>
    <row r="1298" spans="1:26">
      <c r="A1298" s="423" t="str">
        <f t="shared" si="78"/>
        <v>Ейч Ар Кепитъл АД</v>
      </c>
      <c r="B1298" s="423" t="str">
        <f t="shared" si="79"/>
        <v>204654533</v>
      </c>
      <c r="C1298" s="424" t="str">
        <f t="shared" si="80"/>
        <v>31.12.2025</v>
      </c>
      <c r="D1298" s="418" t="s">
        <v>558</v>
      </c>
      <c r="E1298" s="418">
        <v>1</v>
      </c>
      <c r="F1298" s="418" t="s">
        <v>556</v>
      </c>
      <c r="G1298" s="418"/>
      <c r="H1298" s="425">
        <f>'Справка 5'!C61</f>
        <v>21215</v>
      </c>
      <c r="I1298" s="418"/>
      <c r="J1298" s="418"/>
      <c r="K1298" s="418"/>
      <c r="L1298" s="418"/>
      <c r="M1298" s="418"/>
      <c r="N1298" s="418"/>
      <c r="O1298" s="418"/>
      <c r="P1298" s="418"/>
      <c r="Q1298" s="418"/>
      <c r="R1298" s="418"/>
      <c r="S1298" s="418"/>
      <c r="T1298" s="418"/>
      <c r="U1298" s="418"/>
      <c r="V1298" s="418"/>
      <c r="W1298" s="418"/>
      <c r="X1298" s="418"/>
      <c r="Y1298" s="418"/>
      <c r="Z1298" s="418"/>
    </row>
    <row r="1299" spans="1:26">
      <c r="A1299" s="423" t="str">
        <f t="shared" si="78"/>
        <v>Ейч Ар Кепитъл АД</v>
      </c>
      <c r="B1299" s="423" t="str">
        <f t="shared" si="79"/>
        <v>204654533</v>
      </c>
      <c r="C1299" s="424" t="str">
        <f t="shared" si="80"/>
        <v>31.12.2025</v>
      </c>
      <c r="D1299" s="418" t="s">
        <v>561</v>
      </c>
      <c r="E1299" s="418">
        <v>1</v>
      </c>
      <c r="F1299" s="418" t="s">
        <v>559</v>
      </c>
      <c r="G1299" s="418"/>
      <c r="H1299" s="425">
        <f>'Справка 5'!C78</f>
        <v>2649</v>
      </c>
      <c r="I1299" s="418"/>
      <c r="J1299" s="418"/>
      <c r="K1299" s="418"/>
      <c r="L1299" s="418"/>
      <c r="M1299" s="418"/>
      <c r="N1299" s="418"/>
      <c r="O1299" s="418"/>
      <c r="P1299" s="418"/>
      <c r="Q1299" s="418"/>
      <c r="R1299" s="418"/>
      <c r="S1299" s="418"/>
      <c r="T1299" s="418"/>
      <c r="U1299" s="418"/>
      <c r="V1299" s="418"/>
      <c r="W1299" s="418"/>
      <c r="X1299" s="418"/>
      <c r="Y1299" s="418"/>
      <c r="Z1299" s="418"/>
    </row>
    <row r="1300" spans="1:26">
      <c r="A1300" s="423" t="str">
        <f t="shared" si="78"/>
        <v>Ейч Ар Кепитъл АД</v>
      </c>
      <c r="B1300" s="423" t="str">
        <f t="shared" si="79"/>
        <v>204654533</v>
      </c>
      <c r="C1300" s="424" t="str">
        <f t="shared" si="80"/>
        <v>31.12.2025</v>
      </c>
      <c r="D1300" s="418" t="s">
        <v>563</v>
      </c>
      <c r="E1300" s="418">
        <v>1</v>
      </c>
      <c r="F1300" s="418" t="s">
        <v>549</v>
      </c>
      <c r="G1300" s="418"/>
      <c r="H1300" s="425">
        <f>'Справка 5'!C79</f>
        <v>25374</v>
      </c>
      <c r="I1300" s="418"/>
      <c r="J1300" s="418"/>
      <c r="K1300" s="418"/>
      <c r="L1300" s="418"/>
      <c r="M1300" s="418"/>
      <c r="N1300" s="418"/>
      <c r="O1300" s="418"/>
      <c r="P1300" s="418"/>
      <c r="Q1300" s="418"/>
      <c r="R1300" s="418"/>
      <c r="S1300" s="418"/>
      <c r="T1300" s="418"/>
      <c r="U1300" s="418"/>
      <c r="V1300" s="418"/>
      <c r="W1300" s="418"/>
      <c r="X1300" s="418"/>
      <c r="Y1300" s="418"/>
      <c r="Z1300" s="418"/>
    </row>
    <row r="1301" spans="1:26">
      <c r="A1301" s="423" t="str">
        <f t="shared" si="78"/>
        <v>Ейч Ар Кепитъл АД</v>
      </c>
      <c r="B1301" s="423" t="str">
        <f t="shared" si="79"/>
        <v>204654533</v>
      </c>
      <c r="C1301" s="424" t="str">
        <f t="shared" si="80"/>
        <v>31.12.2025</v>
      </c>
      <c r="D1301" s="418" t="s">
        <v>565</v>
      </c>
      <c r="E1301" s="418">
        <v>1</v>
      </c>
      <c r="F1301" s="418" t="s">
        <v>550</v>
      </c>
      <c r="G1301" s="418"/>
      <c r="H1301" s="425">
        <f>'Справка 5'!C97</f>
        <v>0</v>
      </c>
      <c r="I1301" s="418"/>
      <c r="J1301" s="418"/>
      <c r="K1301" s="418"/>
      <c r="L1301" s="418"/>
      <c r="M1301" s="418"/>
      <c r="N1301" s="418"/>
      <c r="O1301" s="418"/>
      <c r="P1301" s="418"/>
      <c r="Q1301" s="418"/>
      <c r="R1301" s="418"/>
      <c r="S1301" s="418"/>
      <c r="T1301" s="418"/>
      <c r="U1301" s="418"/>
      <c r="V1301" s="418"/>
      <c r="W1301" s="418"/>
      <c r="X1301" s="418"/>
      <c r="Y1301" s="418"/>
      <c r="Z1301" s="418"/>
    </row>
    <row r="1302" spans="1:26">
      <c r="A1302" s="423" t="str">
        <f t="shared" si="78"/>
        <v>Ейч Ар Кепитъл АД</v>
      </c>
      <c r="B1302" s="423" t="str">
        <f t="shared" si="79"/>
        <v>204654533</v>
      </c>
      <c r="C1302" s="424" t="str">
        <f t="shared" si="80"/>
        <v>31.12.2025</v>
      </c>
      <c r="D1302" s="418" t="s">
        <v>566</v>
      </c>
      <c r="E1302" s="418">
        <v>1</v>
      </c>
      <c r="F1302" s="418" t="s">
        <v>553</v>
      </c>
      <c r="G1302" s="418"/>
      <c r="H1302" s="425">
        <f>'Справка 5'!C114</f>
        <v>0</v>
      </c>
      <c r="I1302" s="418"/>
      <c r="J1302" s="418"/>
      <c r="K1302" s="418"/>
      <c r="L1302" s="418"/>
      <c r="M1302" s="418"/>
      <c r="N1302" s="418"/>
      <c r="O1302" s="418"/>
      <c r="P1302" s="418"/>
      <c r="Q1302" s="418"/>
      <c r="R1302" s="418"/>
      <c r="S1302" s="418"/>
      <c r="T1302" s="418"/>
      <c r="U1302" s="418"/>
      <c r="V1302" s="418"/>
      <c r="W1302" s="418"/>
      <c r="X1302" s="418"/>
      <c r="Y1302" s="418"/>
      <c r="Z1302" s="418"/>
    </row>
    <row r="1303" spans="1:26">
      <c r="A1303" s="423" t="str">
        <f t="shared" si="78"/>
        <v>Ейч Ар Кепитъл АД</v>
      </c>
      <c r="B1303" s="423" t="str">
        <f t="shared" si="79"/>
        <v>204654533</v>
      </c>
      <c r="C1303" s="424" t="str">
        <f t="shared" si="80"/>
        <v>31.12.2025</v>
      </c>
      <c r="D1303" s="418" t="s">
        <v>567</v>
      </c>
      <c r="E1303" s="418">
        <v>1</v>
      </c>
      <c r="F1303" s="418" t="s">
        <v>556</v>
      </c>
      <c r="G1303" s="418"/>
      <c r="H1303" s="425">
        <f>'Справка 5'!C131</f>
        <v>0</v>
      </c>
      <c r="I1303" s="418"/>
      <c r="J1303" s="418"/>
      <c r="K1303" s="418"/>
      <c r="L1303" s="418"/>
      <c r="M1303" s="418"/>
      <c r="N1303" s="418"/>
      <c r="O1303" s="418"/>
      <c r="P1303" s="418"/>
      <c r="Q1303" s="418"/>
      <c r="R1303" s="418"/>
      <c r="S1303" s="418"/>
      <c r="T1303" s="418"/>
      <c r="U1303" s="418"/>
      <c r="V1303" s="418"/>
      <c r="W1303" s="418"/>
      <c r="X1303" s="418"/>
      <c r="Y1303" s="418"/>
      <c r="Z1303" s="418"/>
    </row>
    <row r="1304" spans="1:26">
      <c r="A1304" s="423" t="str">
        <f t="shared" si="78"/>
        <v>Ейч Ар Кепитъл АД</v>
      </c>
      <c r="B1304" s="423" t="str">
        <f t="shared" si="79"/>
        <v>204654533</v>
      </c>
      <c r="C1304" s="424" t="str">
        <f t="shared" si="80"/>
        <v>31.12.2025</v>
      </c>
      <c r="D1304" s="418" t="s">
        <v>568</v>
      </c>
      <c r="E1304" s="418">
        <v>1</v>
      </c>
      <c r="F1304" s="418" t="s">
        <v>559</v>
      </c>
      <c r="G1304" s="418"/>
      <c r="H1304" s="425">
        <f>'Справка 5'!C148</f>
        <v>4630</v>
      </c>
      <c r="I1304" s="418"/>
      <c r="J1304" s="418"/>
      <c r="K1304" s="418"/>
      <c r="L1304" s="418"/>
      <c r="M1304" s="418"/>
      <c r="N1304" s="418"/>
      <c r="O1304" s="418"/>
      <c r="P1304" s="418"/>
      <c r="Q1304" s="418"/>
      <c r="R1304" s="418"/>
      <c r="S1304" s="418"/>
      <c r="T1304" s="418"/>
      <c r="U1304" s="418"/>
      <c r="V1304" s="418"/>
      <c r="W1304" s="418"/>
      <c r="X1304" s="418"/>
      <c r="Y1304" s="418"/>
      <c r="Z1304" s="418"/>
    </row>
    <row r="1305" spans="1:26">
      <c r="A1305" s="423" t="str">
        <f t="shared" si="78"/>
        <v>Ейч Ар Кепитъл АД</v>
      </c>
      <c r="B1305" s="423" t="str">
        <f t="shared" si="79"/>
        <v>204654533</v>
      </c>
      <c r="C1305" s="424" t="str">
        <f t="shared" si="80"/>
        <v>31.12.2025</v>
      </c>
      <c r="D1305" s="418" t="s">
        <v>570</v>
      </c>
      <c r="E1305" s="418">
        <v>1</v>
      </c>
      <c r="F1305" s="418" t="s">
        <v>564</v>
      </c>
      <c r="G1305" s="418"/>
      <c r="H1305" s="425">
        <f>'Справка 5'!C149</f>
        <v>4630</v>
      </c>
      <c r="I1305" s="418"/>
      <c r="J1305" s="418"/>
      <c r="K1305" s="418"/>
      <c r="L1305" s="418"/>
      <c r="M1305" s="418"/>
      <c r="N1305" s="418"/>
      <c r="O1305" s="418"/>
      <c r="P1305" s="418"/>
      <c r="Q1305" s="418"/>
      <c r="R1305" s="418"/>
      <c r="S1305" s="418"/>
      <c r="T1305" s="418"/>
      <c r="U1305" s="418"/>
      <c r="V1305" s="418"/>
      <c r="W1305" s="418"/>
      <c r="X1305" s="418"/>
      <c r="Y1305" s="418"/>
      <c r="Z1305" s="418"/>
    </row>
    <row r="1306" spans="1:26">
      <c r="A1306" s="423" t="str">
        <f t="shared" si="78"/>
        <v>Ейч Ар Кепитъл АД</v>
      </c>
      <c r="B1306" s="423" t="str">
        <f t="shared" si="79"/>
        <v>204654533</v>
      </c>
      <c r="C1306" s="424" t="str">
        <f t="shared" si="80"/>
        <v>31.12.2025</v>
      </c>
      <c r="D1306" s="418" t="s">
        <v>552</v>
      </c>
      <c r="E1306" s="418">
        <v>2</v>
      </c>
      <c r="F1306" s="418" t="s">
        <v>550</v>
      </c>
      <c r="G1306" s="418"/>
      <c r="H1306" s="425">
        <f>'Справка 5'!D27</f>
        <v>0</v>
      </c>
      <c r="I1306" s="418"/>
      <c r="J1306" s="418"/>
      <c r="K1306" s="418"/>
      <c r="L1306" s="418"/>
      <c r="M1306" s="418"/>
      <c r="N1306" s="418"/>
      <c r="O1306" s="418"/>
      <c r="P1306" s="418"/>
      <c r="Q1306" s="418"/>
      <c r="R1306" s="418"/>
      <c r="S1306" s="418"/>
      <c r="T1306" s="418"/>
      <c r="U1306" s="418"/>
      <c r="V1306" s="418"/>
      <c r="W1306" s="418"/>
      <c r="X1306" s="418"/>
      <c r="Y1306" s="418"/>
      <c r="Z1306" s="418"/>
    </row>
    <row r="1307" spans="1:26">
      <c r="A1307" s="423" t="str">
        <f t="shared" si="78"/>
        <v>Ейч Ар Кепитъл АД</v>
      </c>
      <c r="B1307" s="423" t="str">
        <f t="shared" si="79"/>
        <v>204654533</v>
      </c>
      <c r="C1307" s="424" t="str">
        <f t="shared" si="80"/>
        <v>31.12.2025</v>
      </c>
      <c r="D1307" s="418" t="s">
        <v>555</v>
      </c>
      <c r="E1307" s="418">
        <v>2</v>
      </c>
      <c r="F1307" s="418" t="s">
        <v>553</v>
      </c>
      <c r="G1307" s="418"/>
      <c r="H1307" s="425">
        <f>'Справка 5'!D44</f>
        <v>0</v>
      </c>
      <c r="I1307" s="418"/>
      <c r="J1307" s="418"/>
      <c r="K1307" s="418"/>
      <c r="L1307" s="418"/>
      <c r="M1307" s="418"/>
      <c r="N1307" s="418"/>
      <c r="O1307" s="418"/>
      <c r="P1307" s="418"/>
      <c r="Q1307" s="418"/>
      <c r="R1307" s="418"/>
      <c r="S1307" s="418"/>
      <c r="T1307" s="418"/>
      <c r="U1307" s="418"/>
      <c r="V1307" s="418"/>
      <c r="W1307" s="418"/>
      <c r="X1307" s="418"/>
      <c r="Y1307" s="418"/>
      <c r="Z1307" s="418"/>
    </row>
    <row r="1308" spans="1:26">
      <c r="A1308" s="423" t="str">
        <f t="shared" si="78"/>
        <v>Ейч Ар Кепитъл АД</v>
      </c>
      <c r="B1308" s="423" t="str">
        <f t="shared" si="79"/>
        <v>204654533</v>
      </c>
      <c r="C1308" s="424" t="str">
        <f t="shared" si="80"/>
        <v>31.12.2025</v>
      </c>
      <c r="D1308" s="418" t="s">
        <v>558</v>
      </c>
      <c r="E1308" s="418">
        <v>2</v>
      </c>
      <c r="F1308" s="418" t="s">
        <v>556</v>
      </c>
      <c r="G1308" s="418"/>
      <c r="H1308" s="425">
        <f>'Справка 5'!D61</f>
        <v>0</v>
      </c>
      <c r="I1308" s="418"/>
      <c r="J1308" s="418"/>
      <c r="K1308" s="418"/>
      <c r="L1308" s="418"/>
      <c r="M1308" s="418"/>
      <c r="N1308" s="418"/>
      <c r="O1308" s="418"/>
      <c r="P1308" s="418"/>
      <c r="Q1308" s="418"/>
      <c r="R1308" s="418"/>
      <c r="S1308" s="418"/>
      <c r="T1308" s="418"/>
      <c r="U1308" s="418"/>
      <c r="V1308" s="418"/>
      <c r="W1308" s="418"/>
      <c r="X1308" s="418"/>
      <c r="Y1308" s="418"/>
      <c r="Z1308" s="418"/>
    </row>
    <row r="1309" spans="1:26">
      <c r="A1309" s="423" t="str">
        <f t="shared" si="78"/>
        <v>Ейч Ар Кепитъл АД</v>
      </c>
      <c r="B1309" s="423" t="str">
        <f t="shared" si="79"/>
        <v>204654533</v>
      </c>
      <c r="C1309" s="424" t="str">
        <f t="shared" si="80"/>
        <v>31.12.2025</v>
      </c>
      <c r="D1309" s="418" t="s">
        <v>561</v>
      </c>
      <c r="E1309" s="418">
        <v>2</v>
      </c>
      <c r="F1309" s="418" t="s">
        <v>559</v>
      </c>
      <c r="G1309" s="418"/>
      <c r="H1309" s="425">
        <f>'Справка 5'!D78</f>
        <v>0</v>
      </c>
      <c r="I1309" s="418"/>
      <c r="J1309" s="418"/>
      <c r="K1309" s="418"/>
      <c r="L1309" s="418"/>
      <c r="M1309" s="418"/>
      <c r="N1309" s="418"/>
      <c r="O1309" s="418"/>
      <c r="P1309" s="418"/>
      <c r="Q1309" s="418"/>
      <c r="R1309" s="418"/>
      <c r="S1309" s="418"/>
      <c r="T1309" s="418"/>
      <c r="U1309" s="418"/>
      <c r="V1309" s="418"/>
      <c r="W1309" s="418"/>
      <c r="X1309" s="418"/>
      <c r="Y1309" s="418"/>
      <c r="Z1309" s="418"/>
    </row>
    <row r="1310" spans="1:26">
      <c r="A1310" s="423" t="str">
        <f t="shared" si="78"/>
        <v>Ейч Ар Кепитъл АД</v>
      </c>
      <c r="B1310" s="423" t="str">
        <f t="shared" si="79"/>
        <v>204654533</v>
      </c>
      <c r="C1310" s="424" t="str">
        <f t="shared" si="80"/>
        <v>31.12.2025</v>
      </c>
      <c r="D1310" s="418" t="s">
        <v>563</v>
      </c>
      <c r="E1310" s="418">
        <v>2</v>
      </c>
      <c r="F1310" s="418" t="s">
        <v>549</v>
      </c>
      <c r="G1310" s="418"/>
      <c r="H1310" s="425">
        <f>'Справка 5'!D79</f>
        <v>0</v>
      </c>
      <c r="I1310" s="418"/>
      <c r="J1310" s="418"/>
      <c r="K1310" s="418"/>
      <c r="L1310" s="418"/>
      <c r="M1310" s="418"/>
      <c r="N1310" s="418"/>
      <c r="O1310" s="418"/>
      <c r="P1310" s="418"/>
      <c r="Q1310" s="418"/>
      <c r="R1310" s="418"/>
      <c r="S1310" s="418"/>
      <c r="T1310" s="418"/>
      <c r="U1310" s="418"/>
      <c r="V1310" s="418"/>
      <c r="W1310" s="418"/>
      <c r="X1310" s="418"/>
      <c r="Y1310" s="418"/>
      <c r="Z1310" s="418"/>
    </row>
    <row r="1311" spans="1:26">
      <c r="A1311" s="423" t="str">
        <f t="shared" si="78"/>
        <v>Ейч Ар Кепитъл АД</v>
      </c>
      <c r="B1311" s="423" t="str">
        <f t="shared" si="79"/>
        <v>204654533</v>
      </c>
      <c r="C1311" s="424" t="str">
        <f t="shared" si="80"/>
        <v>31.12.2025</v>
      </c>
      <c r="D1311" s="418" t="s">
        <v>565</v>
      </c>
      <c r="E1311" s="418">
        <v>2</v>
      </c>
      <c r="F1311" s="418" t="s">
        <v>550</v>
      </c>
      <c r="G1311" s="418"/>
      <c r="H1311" s="425">
        <f>'Справка 5'!D97</f>
        <v>0</v>
      </c>
      <c r="I1311" s="418"/>
      <c r="J1311" s="418"/>
      <c r="K1311" s="418"/>
      <c r="L1311" s="418"/>
      <c r="M1311" s="418"/>
      <c r="N1311" s="418"/>
      <c r="O1311" s="418"/>
      <c r="P1311" s="418"/>
      <c r="Q1311" s="418"/>
      <c r="R1311" s="418"/>
      <c r="S1311" s="418"/>
      <c r="T1311" s="418"/>
      <c r="U1311" s="418"/>
      <c r="V1311" s="418"/>
      <c r="W1311" s="418"/>
      <c r="X1311" s="418"/>
      <c r="Y1311" s="418"/>
      <c r="Z1311" s="418"/>
    </row>
    <row r="1312" spans="1:26">
      <c r="A1312" s="423" t="str">
        <f t="shared" si="78"/>
        <v>Ейч Ар Кепитъл АД</v>
      </c>
      <c r="B1312" s="423" t="str">
        <f t="shared" si="79"/>
        <v>204654533</v>
      </c>
      <c r="C1312" s="424" t="str">
        <f t="shared" si="80"/>
        <v>31.12.2025</v>
      </c>
      <c r="D1312" s="418" t="s">
        <v>566</v>
      </c>
      <c r="E1312" s="418">
        <v>2</v>
      </c>
      <c r="F1312" s="418" t="s">
        <v>553</v>
      </c>
      <c r="G1312" s="418"/>
      <c r="H1312" s="425">
        <f>'Справка 5'!D114</f>
        <v>0</v>
      </c>
      <c r="I1312" s="418"/>
      <c r="J1312" s="418"/>
      <c r="K1312" s="418"/>
      <c r="L1312" s="418"/>
      <c r="M1312" s="418"/>
      <c r="N1312" s="418"/>
      <c r="O1312" s="418"/>
      <c r="P1312" s="418"/>
      <c r="Q1312" s="418"/>
      <c r="R1312" s="418"/>
      <c r="S1312" s="418"/>
      <c r="T1312" s="418"/>
      <c r="U1312" s="418"/>
      <c r="V1312" s="418"/>
      <c r="W1312" s="418"/>
      <c r="X1312" s="418"/>
      <c r="Y1312" s="418"/>
      <c r="Z1312" s="418"/>
    </row>
    <row r="1313" spans="1:26">
      <c r="A1313" s="423" t="str">
        <f t="shared" si="78"/>
        <v>Ейч Ар Кепитъл АД</v>
      </c>
      <c r="B1313" s="423" t="str">
        <f t="shared" si="79"/>
        <v>204654533</v>
      </c>
      <c r="C1313" s="424" t="str">
        <f t="shared" si="80"/>
        <v>31.12.2025</v>
      </c>
      <c r="D1313" s="418" t="s">
        <v>567</v>
      </c>
      <c r="E1313" s="418">
        <v>2</v>
      </c>
      <c r="F1313" s="418" t="s">
        <v>556</v>
      </c>
      <c r="G1313" s="418"/>
      <c r="H1313" s="425">
        <f>'Справка 5'!D131</f>
        <v>0</v>
      </c>
      <c r="I1313" s="418"/>
      <c r="J1313" s="418"/>
      <c r="K1313" s="418"/>
      <c r="L1313" s="418"/>
      <c r="M1313" s="418"/>
      <c r="N1313" s="418"/>
      <c r="O1313" s="418"/>
      <c r="P1313" s="418"/>
      <c r="Q1313" s="418"/>
      <c r="R1313" s="418"/>
      <c r="S1313" s="418"/>
      <c r="T1313" s="418"/>
      <c r="U1313" s="418"/>
      <c r="V1313" s="418"/>
      <c r="W1313" s="418"/>
      <c r="X1313" s="418"/>
      <c r="Y1313" s="418"/>
      <c r="Z1313" s="418"/>
    </row>
    <row r="1314" spans="1:26">
      <c r="A1314" s="423" t="str">
        <f t="shared" si="78"/>
        <v>Ейч Ар Кепитъл АД</v>
      </c>
      <c r="B1314" s="423" t="str">
        <f t="shared" si="79"/>
        <v>204654533</v>
      </c>
      <c r="C1314" s="424" t="str">
        <f t="shared" si="80"/>
        <v>31.12.2025</v>
      </c>
      <c r="D1314" s="418" t="s">
        <v>568</v>
      </c>
      <c r="E1314" s="418">
        <v>2</v>
      </c>
      <c r="F1314" s="418" t="s">
        <v>559</v>
      </c>
      <c r="G1314" s="418"/>
      <c r="H1314" s="425">
        <f>'Справка 5'!D148</f>
        <v>0</v>
      </c>
      <c r="I1314" s="418"/>
      <c r="J1314" s="418"/>
      <c r="K1314" s="418"/>
      <c r="L1314" s="418"/>
      <c r="M1314" s="418"/>
      <c r="N1314" s="418"/>
      <c r="O1314" s="418"/>
      <c r="P1314" s="418"/>
      <c r="Q1314" s="418"/>
      <c r="R1314" s="418"/>
      <c r="S1314" s="418"/>
      <c r="T1314" s="418"/>
      <c r="U1314" s="418"/>
      <c r="V1314" s="418"/>
      <c r="W1314" s="418"/>
      <c r="X1314" s="418"/>
      <c r="Y1314" s="418"/>
      <c r="Z1314" s="418"/>
    </row>
    <row r="1315" spans="1:26">
      <c r="A1315" s="423" t="str">
        <f t="shared" si="78"/>
        <v>Ейч Ар Кепитъл АД</v>
      </c>
      <c r="B1315" s="423" t="str">
        <f t="shared" si="79"/>
        <v>204654533</v>
      </c>
      <c r="C1315" s="424" t="str">
        <f t="shared" si="80"/>
        <v>31.12.2025</v>
      </c>
      <c r="D1315" s="418" t="s">
        <v>570</v>
      </c>
      <c r="E1315" s="418">
        <v>2</v>
      </c>
      <c r="F1315" s="418" t="s">
        <v>564</v>
      </c>
      <c r="G1315" s="418"/>
      <c r="H1315" s="425">
        <f>'Справка 5'!D149</f>
        <v>0</v>
      </c>
      <c r="I1315" s="418"/>
      <c r="J1315" s="418"/>
      <c r="K1315" s="418"/>
      <c r="L1315" s="418"/>
      <c r="M1315" s="418"/>
      <c r="N1315" s="418"/>
      <c r="O1315" s="418"/>
      <c r="P1315" s="418"/>
      <c r="Q1315" s="418"/>
      <c r="R1315" s="418"/>
      <c r="S1315" s="418"/>
      <c r="T1315" s="418"/>
      <c r="U1315" s="418"/>
      <c r="V1315" s="418"/>
      <c r="W1315" s="418"/>
      <c r="X1315" s="418"/>
      <c r="Y1315" s="418"/>
      <c r="Z1315" s="418"/>
    </row>
    <row r="1316" spans="1:26">
      <c r="A1316" s="423" t="str">
        <f t="shared" si="78"/>
        <v>Ейч Ар Кепитъл АД</v>
      </c>
      <c r="B1316" s="423" t="str">
        <f t="shared" si="79"/>
        <v>204654533</v>
      </c>
      <c r="C1316" s="424" t="str">
        <f t="shared" si="80"/>
        <v>31.12.2025</v>
      </c>
      <c r="D1316" s="418" t="s">
        <v>552</v>
      </c>
      <c r="E1316" s="418">
        <v>3</v>
      </c>
      <c r="F1316" s="418" t="s">
        <v>550</v>
      </c>
      <c r="G1316" s="418"/>
      <c r="H1316" s="425">
        <f>'Справка 5'!E27</f>
        <v>0</v>
      </c>
      <c r="I1316" s="418"/>
      <c r="J1316" s="418"/>
      <c r="K1316" s="418"/>
      <c r="L1316" s="418"/>
      <c r="M1316" s="418"/>
      <c r="N1316" s="418"/>
      <c r="O1316" s="418"/>
      <c r="P1316" s="418"/>
      <c r="Q1316" s="418"/>
      <c r="R1316" s="418"/>
      <c r="S1316" s="418"/>
      <c r="T1316" s="418"/>
      <c r="U1316" s="418"/>
      <c r="V1316" s="418"/>
      <c r="W1316" s="418"/>
      <c r="X1316" s="418"/>
      <c r="Y1316" s="418"/>
      <c r="Z1316" s="418"/>
    </row>
    <row r="1317" spans="1:26">
      <c r="A1317" s="423" t="str">
        <f t="shared" si="78"/>
        <v>Ейч Ар Кепитъл АД</v>
      </c>
      <c r="B1317" s="423" t="str">
        <f t="shared" si="79"/>
        <v>204654533</v>
      </c>
      <c r="C1317" s="424" t="str">
        <f t="shared" si="80"/>
        <v>31.12.2025</v>
      </c>
      <c r="D1317" s="418" t="s">
        <v>555</v>
      </c>
      <c r="E1317" s="418">
        <v>3</v>
      </c>
      <c r="F1317" s="418" t="s">
        <v>553</v>
      </c>
      <c r="G1317" s="418"/>
      <c r="H1317" s="425">
        <f>'Справка 5'!E44</f>
        <v>0</v>
      </c>
      <c r="I1317" s="418"/>
      <c r="J1317" s="418"/>
      <c r="K1317" s="418"/>
      <c r="L1317" s="418"/>
      <c r="M1317" s="418"/>
      <c r="N1317" s="418"/>
      <c r="O1317" s="418"/>
      <c r="P1317" s="418"/>
      <c r="Q1317" s="418"/>
      <c r="R1317" s="418"/>
      <c r="S1317" s="418"/>
      <c r="T1317" s="418"/>
      <c r="U1317" s="418"/>
      <c r="V1317" s="418"/>
      <c r="W1317" s="418"/>
      <c r="X1317" s="418"/>
      <c r="Y1317" s="418"/>
      <c r="Z1317" s="418"/>
    </row>
    <row r="1318" spans="1:26">
      <c r="A1318" s="423" t="str">
        <f t="shared" si="78"/>
        <v>Ейч Ар Кепитъл АД</v>
      </c>
      <c r="B1318" s="423" t="str">
        <f t="shared" si="79"/>
        <v>204654533</v>
      </c>
      <c r="C1318" s="424" t="str">
        <f t="shared" si="80"/>
        <v>31.12.2025</v>
      </c>
      <c r="D1318" s="418" t="s">
        <v>558</v>
      </c>
      <c r="E1318" s="418">
        <v>3</v>
      </c>
      <c r="F1318" s="418" t="s">
        <v>556</v>
      </c>
      <c r="G1318" s="418"/>
      <c r="H1318" s="425">
        <f>'Справка 5'!E61</f>
        <v>0</v>
      </c>
      <c r="I1318" s="418"/>
      <c r="J1318" s="418"/>
      <c r="K1318" s="418"/>
      <c r="L1318" s="418"/>
      <c r="M1318" s="418"/>
      <c r="N1318" s="418"/>
      <c r="O1318" s="418"/>
      <c r="P1318" s="418"/>
      <c r="Q1318" s="418"/>
      <c r="R1318" s="418"/>
      <c r="S1318" s="418"/>
      <c r="T1318" s="418"/>
      <c r="U1318" s="418"/>
      <c r="V1318" s="418"/>
      <c r="W1318" s="418"/>
      <c r="X1318" s="418"/>
      <c r="Y1318" s="418"/>
      <c r="Z1318" s="418"/>
    </row>
    <row r="1319" spans="1:26">
      <c r="A1319" s="423" t="str">
        <f t="shared" si="78"/>
        <v>Ейч Ар Кепитъл АД</v>
      </c>
      <c r="B1319" s="423" t="str">
        <f t="shared" si="79"/>
        <v>204654533</v>
      </c>
      <c r="C1319" s="424" t="str">
        <f t="shared" si="80"/>
        <v>31.12.2025</v>
      </c>
      <c r="D1319" s="418" t="s">
        <v>561</v>
      </c>
      <c r="E1319" s="418">
        <v>3</v>
      </c>
      <c r="F1319" s="418" t="s">
        <v>559</v>
      </c>
      <c r="G1319" s="418"/>
      <c r="H1319" s="425">
        <f>'Справка 5'!E78</f>
        <v>414</v>
      </c>
      <c r="I1319" s="418"/>
      <c r="J1319" s="418"/>
      <c r="K1319" s="418"/>
      <c r="L1319" s="418"/>
      <c r="M1319" s="418"/>
      <c r="N1319" s="418"/>
      <c r="O1319" s="418"/>
      <c r="P1319" s="418"/>
      <c r="Q1319" s="418"/>
      <c r="R1319" s="418"/>
      <c r="S1319" s="418"/>
      <c r="T1319" s="418"/>
      <c r="U1319" s="418"/>
      <c r="V1319" s="418"/>
      <c r="W1319" s="418"/>
      <c r="X1319" s="418"/>
      <c r="Y1319" s="418"/>
      <c r="Z1319" s="418"/>
    </row>
    <row r="1320" spans="1:26">
      <c r="A1320" s="423" t="str">
        <f t="shared" si="78"/>
        <v>Ейч Ар Кепитъл АД</v>
      </c>
      <c r="B1320" s="423" t="str">
        <f t="shared" si="79"/>
        <v>204654533</v>
      </c>
      <c r="C1320" s="424" t="str">
        <f t="shared" si="80"/>
        <v>31.12.2025</v>
      </c>
      <c r="D1320" s="418" t="s">
        <v>563</v>
      </c>
      <c r="E1320" s="418">
        <v>3</v>
      </c>
      <c r="F1320" s="418" t="s">
        <v>549</v>
      </c>
      <c r="G1320" s="418"/>
      <c r="H1320" s="425">
        <f>'Справка 5'!E79</f>
        <v>414</v>
      </c>
      <c r="I1320" s="418"/>
      <c r="J1320" s="418"/>
      <c r="K1320" s="418"/>
      <c r="L1320" s="418"/>
      <c r="M1320" s="418"/>
      <c r="N1320" s="418"/>
      <c r="O1320" s="418"/>
      <c r="P1320" s="418"/>
      <c r="Q1320" s="418"/>
      <c r="R1320" s="418"/>
      <c r="S1320" s="418"/>
      <c r="T1320" s="418"/>
      <c r="U1320" s="418"/>
      <c r="V1320" s="418"/>
      <c r="W1320" s="418"/>
      <c r="X1320" s="418"/>
      <c r="Y1320" s="418"/>
      <c r="Z1320" s="418"/>
    </row>
    <row r="1321" spans="1:26">
      <c r="A1321" s="423" t="str">
        <f t="shared" si="78"/>
        <v>Ейч Ар Кепитъл АД</v>
      </c>
      <c r="B1321" s="423" t="str">
        <f t="shared" si="79"/>
        <v>204654533</v>
      </c>
      <c r="C1321" s="424" t="str">
        <f t="shared" si="80"/>
        <v>31.12.2025</v>
      </c>
      <c r="D1321" s="418" t="s">
        <v>565</v>
      </c>
      <c r="E1321" s="418">
        <v>3</v>
      </c>
      <c r="F1321" s="418" t="s">
        <v>550</v>
      </c>
      <c r="G1321" s="418"/>
      <c r="H1321" s="425">
        <f>'Справка 5'!E97</f>
        <v>0</v>
      </c>
      <c r="I1321" s="418"/>
      <c r="J1321" s="418"/>
      <c r="K1321" s="418"/>
      <c r="L1321" s="418"/>
      <c r="M1321" s="418"/>
      <c r="N1321" s="418"/>
      <c r="O1321" s="418"/>
      <c r="P1321" s="418"/>
      <c r="Q1321" s="418"/>
      <c r="R1321" s="418"/>
      <c r="S1321" s="418"/>
      <c r="T1321" s="418"/>
      <c r="U1321" s="418"/>
      <c r="V1321" s="418"/>
      <c r="W1321" s="418"/>
      <c r="X1321" s="418"/>
      <c r="Y1321" s="418"/>
      <c r="Z1321" s="418"/>
    </row>
    <row r="1322" spans="1:26">
      <c r="A1322" s="423" t="str">
        <f t="shared" si="78"/>
        <v>Ейч Ар Кепитъл АД</v>
      </c>
      <c r="B1322" s="423" t="str">
        <f t="shared" si="79"/>
        <v>204654533</v>
      </c>
      <c r="C1322" s="424" t="str">
        <f t="shared" si="80"/>
        <v>31.12.2025</v>
      </c>
      <c r="D1322" s="418" t="s">
        <v>566</v>
      </c>
      <c r="E1322" s="418">
        <v>3</v>
      </c>
      <c r="F1322" s="418" t="s">
        <v>553</v>
      </c>
      <c r="G1322" s="418"/>
      <c r="H1322" s="425">
        <f>'Справка 5'!E114</f>
        <v>0</v>
      </c>
      <c r="I1322" s="418"/>
      <c r="J1322" s="418"/>
      <c r="K1322" s="418"/>
      <c r="L1322" s="418"/>
      <c r="M1322" s="418"/>
      <c r="N1322" s="418"/>
      <c r="O1322" s="418"/>
      <c r="P1322" s="418"/>
      <c r="Q1322" s="418"/>
      <c r="R1322" s="418"/>
      <c r="S1322" s="418"/>
      <c r="T1322" s="418"/>
      <c r="U1322" s="418"/>
      <c r="V1322" s="418"/>
      <c r="W1322" s="418"/>
      <c r="X1322" s="418"/>
      <c r="Y1322" s="418"/>
      <c r="Z1322" s="418"/>
    </row>
    <row r="1323" spans="1:26">
      <c r="A1323" s="423" t="str">
        <f t="shared" si="78"/>
        <v>Ейч Ар Кепитъл АД</v>
      </c>
      <c r="B1323" s="423" t="str">
        <f t="shared" si="79"/>
        <v>204654533</v>
      </c>
      <c r="C1323" s="424" t="str">
        <f t="shared" si="80"/>
        <v>31.12.2025</v>
      </c>
      <c r="D1323" s="418" t="s">
        <v>567</v>
      </c>
      <c r="E1323" s="418">
        <v>3</v>
      </c>
      <c r="F1323" s="418" t="s">
        <v>556</v>
      </c>
      <c r="G1323" s="418"/>
      <c r="H1323" s="425">
        <f>'Справка 5'!E131</f>
        <v>0</v>
      </c>
      <c r="I1323" s="418"/>
      <c r="J1323" s="418"/>
      <c r="K1323" s="418"/>
      <c r="L1323" s="418"/>
      <c r="M1323" s="418"/>
      <c r="N1323" s="418"/>
      <c r="O1323" s="418"/>
      <c r="P1323" s="418"/>
      <c r="Q1323" s="418"/>
      <c r="R1323" s="418"/>
      <c r="S1323" s="418"/>
      <c r="T1323" s="418"/>
      <c r="U1323" s="418"/>
      <c r="V1323" s="418"/>
      <c r="W1323" s="418"/>
      <c r="X1323" s="418"/>
      <c r="Y1323" s="418"/>
      <c r="Z1323" s="418"/>
    </row>
    <row r="1324" spans="1:26">
      <c r="A1324" s="423" t="str">
        <f t="shared" si="78"/>
        <v>Ейч Ар Кепитъл АД</v>
      </c>
      <c r="B1324" s="423" t="str">
        <f t="shared" si="79"/>
        <v>204654533</v>
      </c>
      <c r="C1324" s="424" t="str">
        <f t="shared" si="80"/>
        <v>31.12.2025</v>
      </c>
      <c r="D1324" s="418" t="s">
        <v>568</v>
      </c>
      <c r="E1324" s="418">
        <v>3</v>
      </c>
      <c r="F1324" s="418" t="s">
        <v>559</v>
      </c>
      <c r="G1324" s="418"/>
      <c r="H1324" s="425">
        <f>'Справка 5'!E148</f>
        <v>0</v>
      </c>
      <c r="I1324" s="418"/>
      <c r="J1324" s="418"/>
      <c r="K1324" s="418"/>
      <c r="L1324" s="418"/>
      <c r="M1324" s="418"/>
      <c r="N1324" s="418"/>
      <c r="O1324" s="418"/>
      <c r="P1324" s="418"/>
      <c r="Q1324" s="418"/>
      <c r="R1324" s="418"/>
      <c r="S1324" s="418"/>
      <c r="T1324" s="418"/>
      <c r="U1324" s="418"/>
      <c r="V1324" s="418"/>
      <c r="W1324" s="418"/>
      <c r="X1324" s="418"/>
      <c r="Y1324" s="418"/>
      <c r="Z1324" s="418"/>
    </row>
    <row r="1325" spans="1:26">
      <c r="A1325" s="423" t="str">
        <f t="shared" si="78"/>
        <v>Ейч Ар Кепитъл АД</v>
      </c>
      <c r="B1325" s="423" t="str">
        <f t="shared" si="79"/>
        <v>204654533</v>
      </c>
      <c r="C1325" s="424" t="str">
        <f t="shared" si="80"/>
        <v>31.12.2025</v>
      </c>
      <c r="D1325" s="418" t="s">
        <v>570</v>
      </c>
      <c r="E1325" s="418">
        <v>3</v>
      </c>
      <c r="F1325" s="418" t="s">
        <v>564</v>
      </c>
      <c r="G1325" s="418"/>
      <c r="H1325" s="425">
        <f>'Справка 5'!E149</f>
        <v>0</v>
      </c>
      <c r="I1325" s="418"/>
      <c r="J1325" s="418"/>
      <c r="K1325" s="418"/>
      <c r="L1325" s="418"/>
      <c r="M1325" s="418"/>
      <c r="N1325" s="418"/>
      <c r="O1325" s="418"/>
      <c r="P1325" s="418"/>
      <c r="Q1325" s="418"/>
      <c r="R1325" s="418"/>
      <c r="S1325" s="418"/>
      <c r="T1325" s="418"/>
      <c r="U1325" s="418"/>
      <c r="V1325" s="418"/>
      <c r="W1325" s="418"/>
      <c r="X1325" s="418"/>
      <c r="Y1325" s="418"/>
      <c r="Z1325" s="418"/>
    </row>
    <row r="1326" spans="1:26">
      <c r="A1326" s="423" t="str">
        <f t="shared" si="78"/>
        <v>Ейч Ар Кепитъл АД</v>
      </c>
      <c r="B1326" s="423" t="str">
        <f t="shared" si="79"/>
        <v>204654533</v>
      </c>
      <c r="C1326" s="424" t="str">
        <f t="shared" si="80"/>
        <v>31.12.2025</v>
      </c>
      <c r="D1326" s="418" t="s">
        <v>552</v>
      </c>
      <c r="E1326" s="418">
        <v>4</v>
      </c>
      <c r="F1326" s="418" t="s">
        <v>550</v>
      </c>
      <c r="G1326" s="418"/>
      <c r="H1326" s="425">
        <f>'Справка 5'!F27</f>
        <v>1510</v>
      </c>
      <c r="I1326" s="418"/>
      <c r="J1326" s="418"/>
      <c r="K1326" s="418"/>
      <c r="L1326" s="418"/>
      <c r="M1326" s="418"/>
      <c r="N1326" s="418"/>
      <c r="O1326" s="418"/>
      <c r="P1326" s="418"/>
      <c r="Q1326" s="418"/>
      <c r="R1326" s="418"/>
      <c r="S1326" s="418"/>
      <c r="T1326" s="418"/>
      <c r="U1326" s="418"/>
      <c r="V1326" s="418"/>
      <c r="W1326" s="418"/>
      <c r="X1326" s="418"/>
      <c r="Y1326" s="418"/>
      <c r="Z1326" s="418"/>
    </row>
    <row r="1327" spans="1:26">
      <c r="A1327" s="423" t="str">
        <f t="shared" si="78"/>
        <v>Ейч Ар Кепитъл АД</v>
      </c>
      <c r="B1327" s="423" t="str">
        <f t="shared" si="79"/>
        <v>204654533</v>
      </c>
      <c r="C1327" s="424" t="str">
        <f t="shared" si="80"/>
        <v>31.12.2025</v>
      </c>
      <c r="D1327" s="418" t="s">
        <v>555</v>
      </c>
      <c r="E1327" s="418">
        <v>4</v>
      </c>
      <c r="F1327" s="418" t="s">
        <v>553</v>
      </c>
      <c r="G1327" s="418"/>
      <c r="H1327" s="425">
        <f>'Справка 5'!F44</f>
        <v>0</v>
      </c>
      <c r="I1327" s="418"/>
      <c r="J1327" s="418"/>
      <c r="K1327" s="418"/>
      <c r="L1327" s="418"/>
      <c r="M1327" s="418"/>
      <c r="N1327" s="418"/>
      <c r="O1327" s="418"/>
      <c r="P1327" s="418"/>
      <c r="Q1327" s="418"/>
      <c r="R1327" s="418"/>
      <c r="S1327" s="418"/>
      <c r="T1327" s="418"/>
      <c r="U1327" s="418"/>
      <c r="V1327" s="418"/>
      <c r="W1327" s="418"/>
      <c r="X1327" s="418"/>
      <c r="Y1327" s="418"/>
      <c r="Z1327" s="418"/>
    </row>
    <row r="1328" spans="1:26">
      <c r="A1328" s="423" t="str">
        <f t="shared" si="78"/>
        <v>Ейч Ар Кепитъл АД</v>
      </c>
      <c r="B1328" s="423" t="str">
        <f t="shared" si="79"/>
        <v>204654533</v>
      </c>
      <c r="C1328" s="424" t="str">
        <f t="shared" si="80"/>
        <v>31.12.2025</v>
      </c>
      <c r="D1328" s="418" t="s">
        <v>558</v>
      </c>
      <c r="E1328" s="418">
        <v>4</v>
      </c>
      <c r="F1328" s="418" t="s">
        <v>556</v>
      </c>
      <c r="G1328" s="418"/>
      <c r="H1328" s="425">
        <f>'Справка 5'!F61</f>
        <v>21215</v>
      </c>
      <c r="I1328" s="418"/>
      <c r="J1328" s="418"/>
      <c r="K1328" s="418"/>
      <c r="L1328" s="418"/>
      <c r="M1328" s="418"/>
      <c r="N1328" s="418"/>
      <c r="O1328" s="418"/>
      <c r="P1328" s="418"/>
      <c r="Q1328" s="418"/>
      <c r="R1328" s="418"/>
      <c r="S1328" s="418"/>
      <c r="T1328" s="418"/>
      <c r="U1328" s="418"/>
      <c r="V1328" s="418"/>
      <c r="W1328" s="418"/>
      <c r="X1328" s="418"/>
      <c r="Y1328" s="418"/>
      <c r="Z1328" s="418"/>
    </row>
    <row r="1329" spans="1:26">
      <c r="A1329" s="423" t="str">
        <f t="shared" si="78"/>
        <v>Ейч Ар Кепитъл АД</v>
      </c>
      <c r="B1329" s="423" t="str">
        <f t="shared" si="79"/>
        <v>204654533</v>
      </c>
      <c r="C1329" s="424" t="str">
        <f t="shared" si="80"/>
        <v>31.12.2025</v>
      </c>
      <c r="D1329" s="418" t="s">
        <v>561</v>
      </c>
      <c r="E1329" s="418">
        <v>4</v>
      </c>
      <c r="F1329" s="418" t="s">
        <v>559</v>
      </c>
      <c r="G1329" s="418"/>
      <c r="H1329" s="425">
        <f>'Справка 5'!F78</f>
        <v>2235</v>
      </c>
      <c r="I1329" s="418"/>
      <c r="J1329" s="418"/>
      <c r="K1329" s="418"/>
      <c r="L1329" s="418"/>
      <c r="M1329" s="418"/>
      <c r="N1329" s="418"/>
      <c r="O1329" s="418"/>
      <c r="P1329" s="418"/>
      <c r="Q1329" s="418"/>
      <c r="R1329" s="418"/>
      <c r="S1329" s="418"/>
      <c r="T1329" s="418"/>
      <c r="U1329" s="418"/>
      <c r="V1329" s="418"/>
      <c r="W1329" s="418"/>
      <c r="X1329" s="418"/>
      <c r="Y1329" s="418"/>
      <c r="Z1329" s="418"/>
    </row>
    <row r="1330" spans="1:26">
      <c r="A1330" s="423" t="str">
        <f t="shared" si="78"/>
        <v>Ейч Ар Кепитъл АД</v>
      </c>
      <c r="B1330" s="423" t="str">
        <f t="shared" si="79"/>
        <v>204654533</v>
      </c>
      <c r="C1330" s="424" t="str">
        <f t="shared" si="80"/>
        <v>31.12.2025</v>
      </c>
      <c r="D1330" s="418" t="s">
        <v>563</v>
      </c>
      <c r="E1330" s="418">
        <v>4</v>
      </c>
      <c r="F1330" s="418" t="s">
        <v>549</v>
      </c>
      <c r="G1330" s="418"/>
      <c r="H1330" s="425">
        <f>'Справка 5'!F79</f>
        <v>24960</v>
      </c>
      <c r="I1330" s="418"/>
      <c r="J1330" s="418"/>
      <c r="K1330" s="418"/>
      <c r="L1330" s="418"/>
      <c r="M1330" s="418"/>
      <c r="N1330" s="418"/>
      <c r="O1330" s="418"/>
      <c r="P1330" s="418"/>
      <c r="Q1330" s="418"/>
      <c r="R1330" s="418"/>
      <c r="S1330" s="418"/>
      <c r="T1330" s="418"/>
      <c r="U1330" s="418"/>
      <c r="V1330" s="418"/>
      <c r="W1330" s="418"/>
      <c r="X1330" s="418"/>
      <c r="Y1330" s="418"/>
      <c r="Z1330" s="418"/>
    </row>
    <row r="1331" spans="1:26">
      <c r="A1331" s="423" t="str">
        <f t="shared" si="78"/>
        <v>Ейч Ар Кепитъл АД</v>
      </c>
      <c r="B1331" s="423" t="str">
        <f t="shared" si="79"/>
        <v>204654533</v>
      </c>
      <c r="C1331" s="424" t="str">
        <f t="shared" si="80"/>
        <v>31.12.2025</v>
      </c>
      <c r="D1331" s="418" t="s">
        <v>565</v>
      </c>
      <c r="E1331" s="418">
        <v>4</v>
      </c>
      <c r="F1331" s="418" t="s">
        <v>550</v>
      </c>
      <c r="G1331" s="418"/>
      <c r="H1331" s="425">
        <f>'Справка 5'!F97</f>
        <v>0</v>
      </c>
      <c r="I1331" s="418"/>
      <c r="J1331" s="418"/>
      <c r="K1331" s="418"/>
      <c r="L1331" s="418"/>
      <c r="M1331" s="418"/>
      <c r="N1331" s="418"/>
      <c r="O1331" s="418"/>
      <c r="P1331" s="418"/>
      <c r="Q1331" s="418"/>
      <c r="R1331" s="418"/>
      <c r="S1331" s="418"/>
      <c r="T1331" s="418"/>
      <c r="U1331" s="418"/>
      <c r="V1331" s="418"/>
      <c r="W1331" s="418"/>
      <c r="X1331" s="418"/>
      <c r="Y1331" s="418"/>
      <c r="Z1331" s="418"/>
    </row>
    <row r="1332" spans="1:26">
      <c r="A1332" s="423" t="str">
        <f t="shared" si="78"/>
        <v>Ейч Ар Кепитъл АД</v>
      </c>
      <c r="B1332" s="423" t="str">
        <f t="shared" si="79"/>
        <v>204654533</v>
      </c>
      <c r="C1332" s="424" t="str">
        <f t="shared" si="80"/>
        <v>31.12.2025</v>
      </c>
      <c r="D1332" s="418" t="s">
        <v>566</v>
      </c>
      <c r="E1332" s="418">
        <v>4</v>
      </c>
      <c r="F1332" s="418" t="s">
        <v>553</v>
      </c>
      <c r="G1332" s="418"/>
      <c r="H1332" s="425">
        <f>'Справка 5'!F114</f>
        <v>0</v>
      </c>
      <c r="I1332" s="418"/>
      <c r="J1332" s="418"/>
      <c r="K1332" s="418"/>
      <c r="L1332" s="418"/>
      <c r="M1332" s="418"/>
      <c r="N1332" s="418"/>
      <c r="O1332" s="418"/>
      <c r="P1332" s="418"/>
      <c r="Q1332" s="418"/>
      <c r="R1332" s="418"/>
      <c r="S1332" s="418"/>
      <c r="T1332" s="418"/>
      <c r="U1332" s="418"/>
      <c r="V1332" s="418"/>
      <c r="W1332" s="418"/>
      <c r="X1332" s="418"/>
      <c r="Y1332" s="418"/>
      <c r="Z1332" s="418"/>
    </row>
    <row r="1333" spans="1:26">
      <c r="A1333" s="423" t="str">
        <f t="shared" si="78"/>
        <v>Ейч Ар Кепитъл АД</v>
      </c>
      <c r="B1333" s="423" t="str">
        <f t="shared" si="79"/>
        <v>204654533</v>
      </c>
      <c r="C1333" s="424" t="str">
        <f t="shared" si="80"/>
        <v>31.12.2025</v>
      </c>
      <c r="D1333" s="418" t="s">
        <v>567</v>
      </c>
      <c r="E1333" s="418">
        <v>4</v>
      </c>
      <c r="F1333" s="418" t="s">
        <v>556</v>
      </c>
      <c r="G1333" s="418"/>
      <c r="H1333" s="425">
        <f>'Справка 5'!F131</f>
        <v>0</v>
      </c>
      <c r="I1333" s="418"/>
      <c r="J1333" s="418"/>
      <c r="K1333" s="418"/>
      <c r="L1333" s="418"/>
      <c r="M1333" s="418"/>
      <c r="N1333" s="418"/>
      <c r="O1333" s="418"/>
      <c r="P1333" s="418"/>
      <c r="Q1333" s="418"/>
      <c r="R1333" s="418"/>
      <c r="S1333" s="418"/>
      <c r="T1333" s="418"/>
      <c r="U1333" s="418"/>
      <c r="V1333" s="418"/>
      <c r="W1333" s="418"/>
      <c r="X1333" s="418"/>
      <c r="Y1333" s="418"/>
      <c r="Z1333" s="418"/>
    </row>
    <row r="1334" spans="1:26">
      <c r="A1334" s="423" t="str">
        <f t="shared" si="78"/>
        <v>Ейч Ар Кепитъл АД</v>
      </c>
      <c r="B1334" s="423" t="str">
        <f t="shared" si="79"/>
        <v>204654533</v>
      </c>
      <c r="C1334" s="424" t="str">
        <f t="shared" si="80"/>
        <v>31.12.2025</v>
      </c>
      <c r="D1334" s="418" t="s">
        <v>568</v>
      </c>
      <c r="E1334" s="418">
        <v>4</v>
      </c>
      <c r="F1334" s="418" t="s">
        <v>559</v>
      </c>
      <c r="G1334" s="418"/>
      <c r="H1334" s="425">
        <f>'Справка 5'!F148</f>
        <v>4630</v>
      </c>
      <c r="I1334" s="418"/>
      <c r="J1334" s="418"/>
      <c r="K1334" s="418"/>
      <c r="L1334" s="418"/>
      <c r="M1334" s="418"/>
      <c r="N1334" s="418"/>
      <c r="O1334" s="418"/>
      <c r="P1334" s="418"/>
      <c r="Q1334" s="418"/>
      <c r="R1334" s="418"/>
      <c r="S1334" s="418"/>
      <c r="T1334" s="418"/>
      <c r="U1334" s="418"/>
      <c r="V1334" s="418"/>
      <c r="W1334" s="418"/>
      <c r="X1334" s="418"/>
      <c r="Y1334" s="418"/>
      <c r="Z1334" s="418"/>
    </row>
    <row r="1335" spans="1:26">
      <c r="A1335" s="423" t="str">
        <f t="shared" si="78"/>
        <v>Ейч Ар Кепитъл АД</v>
      </c>
      <c r="B1335" s="423" t="str">
        <f t="shared" si="79"/>
        <v>204654533</v>
      </c>
      <c r="C1335" s="424" t="str">
        <f t="shared" si="80"/>
        <v>31.12.2025</v>
      </c>
      <c r="D1335" s="418" t="s">
        <v>570</v>
      </c>
      <c r="E1335" s="418">
        <v>4</v>
      </c>
      <c r="F1335" s="418" t="s">
        <v>564</v>
      </c>
      <c r="G1335" s="418"/>
      <c r="H1335" s="425">
        <f>'Справка 5'!F149</f>
        <v>4630</v>
      </c>
      <c r="I1335" s="418"/>
      <c r="J1335" s="418"/>
      <c r="K1335" s="418"/>
      <c r="L1335" s="418"/>
      <c r="M1335" s="418"/>
      <c r="N1335" s="418"/>
      <c r="O1335" s="418"/>
      <c r="P1335" s="418"/>
      <c r="Q1335" s="418"/>
      <c r="R1335" s="418"/>
      <c r="S1335" s="418"/>
      <c r="T1335" s="418"/>
      <c r="U1335" s="418"/>
      <c r="V1335" s="418"/>
      <c r="W1335" s="418"/>
      <c r="X1335" s="418"/>
      <c r="Y1335" s="418"/>
      <c r="Z1335" s="418"/>
    </row>
  </sheetData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</sheetPr>
  <dimension ref="A1:A1000"/>
  <sheetViews>
    <sheetView workbookViewId="0"/>
  </sheetViews>
  <sheetFormatPr defaultColWidth="14.44140625" defaultRowHeight="15" customHeight="1"/>
  <cols>
    <col min="1" max="1" width="13.21875" customWidth="1"/>
    <col min="2" max="26" width="8.77734375" customWidth="1"/>
  </cols>
  <sheetData>
    <row r="1" spans="1:1" ht="14.25" customHeight="1">
      <c r="A1" s="428" t="s">
        <v>978</v>
      </c>
    </row>
    <row r="2" spans="1:1" ht="14.25" customHeight="1">
      <c r="A2" s="428" t="s">
        <v>1</v>
      </c>
    </row>
    <row r="3" spans="1:1" ht="14.25" customHeight="1"/>
    <row r="4" spans="1:1" ht="14.25" customHeight="1"/>
    <row r="5" spans="1:1" ht="14.25" customHeight="1">
      <c r="A5" s="428" t="s">
        <v>979</v>
      </c>
    </row>
    <row r="6" spans="1:1" ht="14.25" customHeight="1">
      <c r="A6" s="428" t="s">
        <v>980</v>
      </c>
    </row>
    <row r="7" spans="1:1" ht="14.25" customHeight="1">
      <c r="A7" s="428" t="s">
        <v>981</v>
      </c>
    </row>
    <row r="8" spans="1:1" ht="14.25" customHeight="1"/>
    <row r="9" spans="1:1" ht="14.25" customHeight="1"/>
    <row r="10" spans="1:1" ht="14.25" customHeight="1"/>
    <row r="11" spans="1:1" ht="14.25" customHeight="1">
      <c r="A11" s="428" t="s">
        <v>982</v>
      </c>
    </row>
    <row r="12" spans="1:1" ht="14.25" customHeight="1">
      <c r="A12" s="428" t="s">
        <v>983</v>
      </c>
    </row>
    <row r="13" spans="1:1" ht="14.25" customHeight="1">
      <c r="A13" s="428" t="s">
        <v>984</v>
      </c>
    </row>
    <row r="14" spans="1:1" ht="14.25" customHeight="1"/>
    <row r="15" spans="1:1" ht="14.25" customHeight="1"/>
    <row r="16" spans="1:1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Z1000"/>
  <sheetViews>
    <sheetView view="pageBreakPreview" topLeftCell="A68" zoomScale="74" zoomScaleNormal="100" zoomScaleSheetLayoutView="74" workbookViewId="0">
      <selection activeCell="G65" sqref="G65"/>
    </sheetView>
  </sheetViews>
  <sheetFormatPr defaultColWidth="14.44140625" defaultRowHeight="15" customHeight="1"/>
  <cols>
    <col min="1" max="1" width="70.77734375" customWidth="1"/>
    <col min="2" max="2" width="10.77734375" customWidth="1"/>
    <col min="3" max="4" width="15.77734375" customWidth="1"/>
    <col min="5" max="5" width="70.77734375" customWidth="1"/>
    <col min="6" max="6" width="10.77734375" customWidth="1"/>
    <col min="7" max="8" width="15.77734375" customWidth="1"/>
    <col min="9" max="9" width="3.44140625" customWidth="1"/>
    <col min="10" max="26" width="9.21875" customWidth="1"/>
  </cols>
  <sheetData>
    <row r="1" spans="1:26" ht="26.4" customHeight="1">
      <c r="A1" s="456" t="s">
        <v>24</v>
      </c>
      <c r="B1" s="455"/>
      <c r="C1" s="455"/>
      <c r="D1" s="455"/>
      <c r="E1" s="5"/>
      <c r="F1" s="5"/>
      <c r="G1" s="5"/>
      <c r="H1" s="18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5.6">
      <c r="A2" s="457" t="str">
        <f>CONCATENATE("(",LOWER(reportConsolidation),")")</f>
        <v>(на индивидуална основа)</v>
      </c>
      <c r="B2" s="455"/>
      <c r="C2" s="455"/>
      <c r="D2" s="455"/>
      <c r="E2" s="19"/>
      <c r="F2" s="17"/>
      <c r="G2" s="20"/>
      <c r="H2" s="20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5.6">
      <c r="A3" s="21"/>
      <c r="B3" s="17"/>
      <c r="C3" s="17"/>
      <c r="D3" s="17"/>
      <c r="E3" s="19"/>
      <c r="F3" s="17"/>
      <c r="G3" s="22"/>
      <c r="H3" s="22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.6">
      <c r="A4" s="458" t="str">
        <f>CONCATENATE("на ",UPPER(pdeName))</f>
        <v>на ЕЙЧ АР КЕПИТЪЛ АД</v>
      </c>
      <c r="B4" s="455"/>
      <c r="C4" s="455"/>
      <c r="D4" s="455"/>
      <c r="E4" s="5"/>
      <c r="F4" s="5"/>
      <c r="G4" s="5"/>
      <c r="H4" s="20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.6">
      <c r="A5" s="458" t="str">
        <f>CONCATENATE("ЕИК по БУЛСТАТ: ", pdeBulstat)</f>
        <v>ЕИК по БУЛСТАТ: 204654533</v>
      </c>
      <c r="B5" s="455"/>
      <c r="C5" s="455"/>
      <c r="D5" s="455"/>
      <c r="E5" s="5"/>
      <c r="F5" s="5"/>
      <c r="G5" s="5"/>
      <c r="H5" s="21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5.6">
      <c r="A6" s="458" t="str">
        <f>CONCATENATE("към ",TEXT(endDate,"dd.mm.yyyy")," г.")</f>
        <v>към 31.12.2025 г.</v>
      </c>
      <c r="B6" s="455"/>
      <c r="C6" s="455"/>
      <c r="D6" s="455"/>
      <c r="E6" s="5"/>
      <c r="F6" s="5"/>
      <c r="G6" s="5"/>
      <c r="H6" s="23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.6">
      <c r="A7" s="24"/>
      <c r="B7" s="24"/>
      <c r="C7" s="22"/>
      <c r="D7" s="25"/>
      <c r="E7" s="25"/>
      <c r="F7" s="24"/>
      <c r="G7" s="20"/>
      <c r="H7" s="26" t="s">
        <v>25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31.2">
      <c r="A8" s="27" t="s">
        <v>26</v>
      </c>
      <c r="B8" s="28" t="s">
        <v>27</v>
      </c>
      <c r="C8" s="29" t="s">
        <v>28</v>
      </c>
      <c r="D8" s="30" t="s">
        <v>29</v>
      </c>
      <c r="E8" s="31" t="s">
        <v>30</v>
      </c>
      <c r="F8" s="28" t="s">
        <v>27</v>
      </c>
      <c r="G8" s="29" t="s">
        <v>31</v>
      </c>
      <c r="H8" s="30" t="s">
        <v>32</v>
      </c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5.6">
      <c r="A9" s="33" t="s">
        <v>33</v>
      </c>
      <c r="B9" s="34" t="s">
        <v>34</v>
      </c>
      <c r="C9" s="34">
        <v>1</v>
      </c>
      <c r="D9" s="35">
        <v>2</v>
      </c>
      <c r="E9" s="36" t="s">
        <v>33</v>
      </c>
      <c r="F9" s="34" t="s">
        <v>34</v>
      </c>
      <c r="G9" s="34">
        <v>1</v>
      </c>
      <c r="H9" s="35">
        <v>2</v>
      </c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15.6">
      <c r="A10" s="37" t="s">
        <v>35</v>
      </c>
      <c r="B10" s="38"/>
      <c r="C10" s="39"/>
      <c r="D10" s="40"/>
      <c r="E10" s="37" t="s">
        <v>36</v>
      </c>
      <c r="F10" s="41"/>
      <c r="G10" s="42"/>
      <c r="H10" s="43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5.6">
      <c r="A11" s="44" t="s">
        <v>37</v>
      </c>
      <c r="B11" s="45"/>
      <c r="C11" s="46"/>
      <c r="D11" s="47"/>
      <c r="E11" s="44" t="s">
        <v>38</v>
      </c>
      <c r="F11" s="48"/>
      <c r="G11" s="49"/>
      <c r="H11" s="50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5.6">
      <c r="A12" s="51" t="s">
        <v>39</v>
      </c>
      <c r="B12" s="52" t="s">
        <v>40</v>
      </c>
      <c r="C12" s="53"/>
      <c r="D12" s="54"/>
      <c r="E12" s="51" t="s">
        <v>41</v>
      </c>
      <c r="F12" s="55" t="s">
        <v>42</v>
      </c>
      <c r="G12" s="53">
        <v>9113</v>
      </c>
      <c r="H12" s="54">
        <v>9113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5.6">
      <c r="A13" s="51" t="s">
        <v>43</v>
      </c>
      <c r="B13" s="52" t="s">
        <v>44</v>
      </c>
      <c r="C13" s="53"/>
      <c r="D13" s="54"/>
      <c r="E13" s="51" t="s">
        <v>45</v>
      </c>
      <c r="F13" s="55" t="s">
        <v>46</v>
      </c>
      <c r="G13" s="53">
        <v>9113</v>
      </c>
      <c r="H13" s="54">
        <v>9113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5.6">
      <c r="A14" s="51" t="s">
        <v>47</v>
      </c>
      <c r="B14" s="52" t="s">
        <v>48</v>
      </c>
      <c r="C14" s="53"/>
      <c r="D14" s="54"/>
      <c r="E14" s="51" t="s">
        <v>49</v>
      </c>
      <c r="F14" s="55" t="s">
        <v>50</v>
      </c>
      <c r="G14" s="53"/>
      <c r="H14" s="54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5.6">
      <c r="A15" s="51" t="s">
        <v>51</v>
      </c>
      <c r="B15" s="52" t="s">
        <v>52</v>
      </c>
      <c r="C15" s="53"/>
      <c r="D15" s="54"/>
      <c r="E15" s="56" t="s">
        <v>53</v>
      </c>
      <c r="F15" s="55" t="s">
        <v>54</v>
      </c>
      <c r="G15" s="53"/>
      <c r="H15" s="54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5.6">
      <c r="A16" s="51" t="s">
        <v>55</v>
      </c>
      <c r="B16" s="52" t="s">
        <v>56</v>
      </c>
      <c r="C16" s="53"/>
      <c r="D16" s="54"/>
      <c r="E16" s="56" t="s">
        <v>57</v>
      </c>
      <c r="F16" s="55" t="s">
        <v>58</v>
      </c>
      <c r="G16" s="53"/>
      <c r="H16" s="54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15.6">
      <c r="A17" s="51" t="s">
        <v>59</v>
      </c>
      <c r="B17" s="52" t="s">
        <v>60</v>
      </c>
      <c r="C17" s="53"/>
      <c r="D17" s="54"/>
      <c r="E17" s="56" t="s">
        <v>61</v>
      </c>
      <c r="F17" s="55" t="s">
        <v>62</v>
      </c>
      <c r="G17" s="53"/>
      <c r="H17" s="54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31.2">
      <c r="A18" s="51" t="s">
        <v>63</v>
      </c>
      <c r="B18" s="52" t="s">
        <v>64</v>
      </c>
      <c r="C18" s="53"/>
      <c r="D18" s="54"/>
      <c r="E18" s="57" t="s">
        <v>65</v>
      </c>
      <c r="F18" s="58" t="s">
        <v>66</v>
      </c>
      <c r="G18" s="59">
        <f t="shared" ref="G18:H18" si="0">G12+G15+G16+G17</f>
        <v>9113</v>
      </c>
      <c r="H18" s="60">
        <f t="shared" si="0"/>
        <v>9113</v>
      </c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6.2">
      <c r="A19" s="51" t="s">
        <v>67</v>
      </c>
      <c r="B19" s="52" t="s">
        <v>68</v>
      </c>
      <c r="C19" s="53"/>
      <c r="D19" s="54"/>
      <c r="E19" s="44" t="s">
        <v>69</v>
      </c>
      <c r="F19" s="61"/>
      <c r="G19" s="62"/>
      <c r="H19" s="63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16.2">
      <c r="A20" s="64" t="s">
        <v>70</v>
      </c>
      <c r="B20" s="65" t="s">
        <v>71</v>
      </c>
      <c r="C20" s="66">
        <f t="shared" ref="C20:D20" si="1">SUM(C12:C19)</f>
        <v>0</v>
      </c>
      <c r="D20" s="67">
        <f t="shared" si="1"/>
        <v>0</v>
      </c>
      <c r="E20" s="51" t="s">
        <v>72</v>
      </c>
      <c r="F20" s="55" t="s">
        <v>73</v>
      </c>
      <c r="G20" s="53">
        <v>2143</v>
      </c>
      <c r="H20" s="54">
        <v>2143</v>
      </c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6.2">
      <c r="A21" s="44" t="s">
        <v>74</v>
      </c>
      <c r="B21" s="65" t="s">
        <v>75</v>
      </c>
      <c r="C21" s="68"/>
      <c r="D21" s="69"/>
      <c r="E21" s="51" t="s">
        <v>76</v>
      </c>
      <c r="F21" s="55" t="s">
        <v>77</v>
      </c>
      <c r="G21" s="53"/>
      <c r="H21" s="54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6.2">
      <c r="A22" s="44" t="s">
        <v>78</v>
      </c>
      <c r="B22" s="65" t="s">
        <v>79</v>
      </c>
      <c r="C22" s="68"/>
      <c r="D22" s="69"/>
      <c r="E22" s="70" t="s">
        <v>80</v>
      </c>
      <c r="F22" s="55" t="s">
        <v>81</v>
      </c>
      <c r="G22" s="46">
        <f t="shared" ref="G22:H22" si="2">SUM(G23:G25)</f>
        <v>911</v>
      </c>
      <c r="H22" s="47">
        <f t="shared" si="2"/>
        <v>911</v>
      </c>
      <c r="I22" s="32"/>
      <c r="J22" s="32"/>
      <c r="K22" s="32"/>
      <c r="L22" s="32"/>
      <c r="M22" s="71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5.6">
      <c r="A23" s="44" t="s">
        <v>82</v>
      </c>
      <c r="B23" s="52"/>
      <c r="C23" s="46"/>
      <c r="D23" s="47"/>
      <c r="E23" s="56" t="s">
        <v>83</v>
      </c>
      <c r="F23" s="55" t="s">
        <v>84</v>
      </c>
      <c r="G23" s="53">
        <v>911</v>
      </c>
      <c r="H23" s="54">
        <v>911</v>
      </c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5.6">
      <c r="A24" s="51" t="s">
        <v>85</v>
      </c>
      <c r="B24" s="52" t="s">
        <v>86</v>
      </c>
      <c r="C24" s="53"/>
      <c r="D24" s="54"/>
      <c r="E24" s="72" t="s">
        <v>87</v>
      </c>
      <c r="F24" s="55" t="s">
        <v>88</v>
      </c>
      <c r="G24" s="53"/>
      <c r="H24" s="54"/>
      <c r="I24" s="32"/>
      <c r="J24" s="32"/>
      <c r="K24" s="32"/>
      <c r="L24" s="32"/>
      <c r="M24" s="71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5.6">
      <c r="A25" s="51" t="s">
        <v>89</v>
      </c>
      <c r="B25" s="52" t="s">
        <v>90</v>
      </c>
      <c r="C25" s="53"/>
      <c r="D25" s="54"/>
      <c r="E25" s="51" t="s">
        <v>91</v>
      </c>
      <c r="F25" s="55" t="s">
        <v>92</v>
      </c>
      <c r="G25" s="53"/>
      <c r="H25" s="54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6.2">
      <c r="A26" s="51" t="s">
        <v>93</v>
      </c>
      <c r="B26" s="52" t="s">
        <v>94</v>
      </c>
      <c r="C26" s="53"/>
      <c r="D26" s="54"/>
      <c r="E26" s="73" t="s">
        <v>95</v>
      </c>
      <c r="F26" s="61" t="s">
        <v>96</v>
      </c>
      <c r="G26" s="66">
        <f t="shared" ref="G26:H26" si="3">G20+G21+G22</f>
        <v>3054</v>
      </c>
      <c r="H26" s="67">
        <f t="shared" si="3"/>
        <v>3054</v>
      </c>
      <c r="I26" s="32"/>
      <c r="J26" s="32"/>
      <c r="K26" s="32"/>
      <c r="L26" s="32"/>
      <c r="M26" s="71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6.2">
      <c r="A27" s="51" t="s">
        <v>97</v>
      </c>
      <c r="B27" s="52" t="s">
        <v>98</v>
      </c>
      <c r="C27" s="53"/>
      <c r="D27" s="54"/>
      <c r="E27" s="44" t="s">
        <v>99</v>
      </c>
      <c r="F27" s="61"/>
      <c r="G27" s="62"/>
      <c r="H27" s="63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6.2">
      <c r="A28" s="64" t="s">
        <v>100</v>
      </c>
      <c r="B28" s="65" t="s">
        <v>101</v>
      </c>
      <c r="C28" s="66">
        <f t="shared" ref="C28:D28" si="4">SUM(C24:C27)</f>
        <v>0</v>
      </c>
      <c r="D28" s="67">
        <f t="shared" si="4"/>
        <v>0</v>
      </c>
      <c r="E28" s="72" t="s">
        <v>102</v>
      </c>
      <c r="F28" s="55" t="s">
        <v>103</v>
      </c>
      <c r="G28" s="46">
        <f>SUM(G29:G31)</f>
        <v>10536</v>
      </c>
      <c r="H28" s="47">
        <f t="shared" ref="H28" si="5">SUM(H29:H31)</f>
        <v>10140</v>
      </c>
      <c r="I28" s="32"/>
      <c r="J28" s="32"/>
      <c r="K28" s="32"/>
      <c r="L28" s="32"/>
      <c r="M28" s="71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5.6">
      <c r="A29" s="51"/>
      <c r="B29" s="52"/>
      <c r="C29" s="46"/>
      <c r="D29" s="47"/>
      <c r="E29" s="51" t="s">
        <v>104</v>
      </c>
      <c r="F29" s="55" t="s">
        <v>105</v>
      </c>
      <c r="G29" s="53">
        <v>10536</v>
      </c>
      <c r="H29" s="53">
        <v>10140</v>
      </c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5.6">
      <c r="A30" s="44" t="s">
        <v>106</v>
      </c>
      <c r="B30" s="52"/>
      <c r="C30" s="46"/>
      <c r="D30" s="47"/>
      <c r="E30" s="70" t="s">
        <v>107</v>
      </c>
      <c r="F30" s="55" t="s">
        <v>108</v>
      </c>
      <c r="G30" s="53"/>
      <c r="H30" s="53"/>
      <c r="I30" s="32"/>
      <c r="J30" s="32"/>
      <c r="K30" s="32"/>
      <c r="L30" s="32"/>
      <c r="M30" s="71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5.6">
      <c r="A31" s="51" t="s">
        <v>109</v>
      </c>
      <c r="B31" s="52" t="s">
        <v>110</v>
      </c>
      <c r="C31" s="53"/>
      <c r="D31" s="54"/>
      <c r="E31" s="51" t="s">
        <v>111</v>
      </c>
      <c r="F31" s="55" t="s">
        <v>112</v>
      </c>
      <c r="G31" s="53"/>
      <c r="H31" s="53"/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5.6">
      <c r="A32" s="51" t="s">
        <v>113</v>
      </c>
      <c r="B32" s="52" t="s">
        <v>114</v>
      </c>
      <c r="C32" s="53"/>
      <c r="D32" s="54"/>
      <c r="E32" s="72" t="s">
        <v>115</v>
      </c>
      <c r="F32" s="55" t="s">
        <v>116</v>
      </c>
      <c r="G32" s="53">
        <v>4311</v>
      </c>
      <c r="H32" s="53">
        <v>396</v>
      </c>
      <c r="I32" s="32"/>
      <c r="J32" s="32"/>
      <c r="K32" s="32"/>
      <c r="L32" s="32"/>
      <c r="M32" s="71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6.2">
      <c r="A33" s="64" t="s">
        <v>117</v>
      </c>
      <c r="B33" s="65" t="s">
        <v>118</v>
      </c>
      <c r="C33" s="66">
        <f t="shared" ref="C33:D33" si="6">C31+C32</f>
        <v>0</v>
      </c>
      <c r="D33" s="67">
        <f t="shared" si="6"/>
        <v>0</v>
      </c>
      <c r="E33" s="56" t="s">
        <v>119</v>
      </c>
      <c r="F33" s="55" t="s">
        <v>120</v>
      </c>
      <c r="G33" s="53"/>
      <c r="H33" s="54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16.2">
      <c r="A34" s="44" t="s">
        <v>121</v>
      </c>
      <c r="B34" s="52"/>
      <c r="C34" s="46"/>
      <c r="D34" s="47"/>
      <c r="E34" s="73" t="s">
        <v>122</v>
      </c>
      <c r="F34" s="61" t="s">
        <v>123</v>
      </c>
      <c r="G34" s="66">
        <f>G28+G32+G33</f>
        <v>14847</v>
      </c>
      <c r="H34" s="67">
        <f t="shared" ref="H34" si="7">H28+H32+H33</f>
        <v>10536</v>
      </c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5.6">
      <c r="A35" s="51" t="s">
        <v>124</v>
      </c>
      <c r="B35" s="52" t="s">
        <v>125</v>
      </c>
      <c r="C35" s="46">
        <f t="shared" ref="C35:D35" si="8">SUM(C36:C39)</f>
        <v>30004</v>
      </c>
      <c r="D35" s="47">
        <f t="shared" si="8"/>
        <v>25027</v>
      </c>
      <c r="E35" s="51"/>
      <c r="F35" s="74"/>
      <c r="G35" s="46"/>
      <c r="H35" s="47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5.6">
      <c r="A36" s="51" t="s">
        <v>126</v>
      </c>
      <c r="B36" s="52" t="s">
        <v>127</v>
      </c>
      <c r="C36" s="53">
        <v>1510</v>
      </c>
      <c r="D36" s="54">
        <v>1561</v>
      </c>
      <c r="E36" s="70"/>
      <c r="F36" s="75"/>
      <c r="G36" s="46"/>
      <c r="H36" s="47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5.6">
      <c r="A37" s="51" t="s">
        <v>128</v>
      </c>
      <c r="B37" s="52" t="s">
        <v>129</v>
      </c>
      <c r="C37" s="53"/>
      <c r="D37" s="54"/>
      <c r="E37" s="76" t="s">
        <v>130</v>
      </c>
      <c r="F37" s="74" t="s">
        <v>131</v>
      </c>
      <c r="G37" s="62">
        <f t="shared" ref="G37:H37" si="9">G26+G18+G34</f>
        <v>27014</v>
      </c>
      <c r="H37" s="63">
        <f t="shared" si="9"/>
        <v>22703</v>
      </c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5.6">
      <c r="A38" s="51" t="s">
        <v>132</v>
      </c>
      <c r="B38" s="52" t="s">
        <v>133</v>
      </c>
      <c r="C38" s="53">
        <v>21215</v>
      </c>
      <c r="D38" s="54">
        <v>16201</v>
      </c>
      <c r="E38" s="51"/>
      <c r="F38" s="74"/>
      <c r="G38" s="46"/>
      <c r="H38" s="47"/>
      <c r="I38" s="32"/>
      <c r="J38" s="32"/>
      <c r="K38" s="32"/>
      <c r="L38" s="32"/>
      <c r="M38" s="71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5.6">
      <c r="A39" s="51" t="s">
        <v>134</v>
      </c>
      <c r="B39" s="52" t="s">
        <v>135</v>
      </c>
      <c r="C39" s="53">
        <v>7279</v>
      </c>
      <c r="D39" s="54">
        <v>7265</v>
      </c>
      <c r="E39" s="77"/>
      <c r="F39" s="78"/>
      <c r="G39" s="79"/>
      <c r="H39" s="80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5.6">
      <c r="A40" s="51" t="s">
        <v>136</v>
      </c>
      <c r="B40" s="52" t="s">
        <v>137</v>
      </c>
      <c r="C40" s="46">
        <f t="shared" ref="C40:D40" si="10">C41+C42+C44</f>
        <v>0</v>
      </c>
      <c r="D40" s="47">
        <f t="shared" si="10"/>
        <v>0</v>
      </c>
      <c r="E40" s="81" t="s">
        <v>138</v>
      </c>
      <c r="F40" s="82" t="s">
        <v>139</v>
      </c>
      <c r="G40" s="83"/>
      <c r="H40" s="84"/>
      <c r="I40" s="32"/>
      <c r="J40" s="32"/>
      <c r="K40" s="32"/>
      <c r="L40" s="32"/>
      <c r="M40" s="71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5.6">
      <c r="A41" s="51" t="s">
        <v>140</v>
      </c>
      <c r="B41" s="52" t="s">
        <v>141</v>
      </c>
      <c r="C41" s="53"/>
      <c r="D41" s="54"/>
      <c r="E41" s="77"/>
      <c r="F41" s="85"/>
      <c r="G41" s="79"/>
      <c r="H41" s="80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5.6">
      <c r="A42" s="51" t="s">
        <v>142</v>
      </c>
      <c r="B42" s="52" t="s">
        <v>143</v>
      </c>
      <c r="C42" s="53"/>
      <c r="D42" s="54"/>
      <c r="E42" s="81" t="s">
        <v>144</v>
      </c>
      <c r="F42" s="86"/>
      <c r="G42" s="39"/>
      <c r="H42" s="40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6">
      <c r="A43" s="51" t="s">
        <v>145</v>
      </c>
      <c r="B43" s="52" t="s">
        <v>146</v>
      </c>
      <c r="C43" s="53"/>
      <c r="D43" s="54"/>
      <c r="E43" s="44" t="s">
        <v>147</v>
      </c>
      <c r="F43" s="75"/>
      <c r="G43" s="46"/>
      <c r="H43" s="47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5.6">
      <c r="A44" s="51" t="s">
        <v>148</v>
      </c>
      <c r="B44" s="52" t="s">
        <v>149</v>
      </c>
      <c r="C44" s="53"/>
      <c r="D44" s="54"/>
      <c r="E44" s="56" t="s">
        <v>150</v>
      </c>
      <c r="F44" s="55" t="s">
        <v>151</v>
      </c>
      <c r="G44" s="53">
        <v>1000</v>
      </c>
      <c r="H44" s="54"/>
      <c r="I44" s="32"/>
      <c r="J44" s="32"/>
      <c r="K44" s="32"/>
      <c r="L44" s="32"/>
      <c r="M44" s="71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5.6">
      <c r="A45" s="51" t="s">
        <v>152</v>
      </c>
      <c r="B45" s="52" t="s">
        <v>153</v>
      </c>
      <c r="C45" s="53"/>
      <c r="D45" s="54"/>
      <c r="E45" s="87" t="s">
        <v>154</v>
      </c>
      <c r="F45" s="55" t="s">
        <v>155</v>
      </c>
      <c r="G45" s="53"/>
      <c r="H45" s="54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6.2">
      <c r="A46" s="88" t="s">
        <v>156</v>
      </c>
      <c r="B46" s="65" t="s">
        <v>157</v>
      </c>
      <c r="C46" s="66">
        <f t="shared" ref="C46:D46" si="11">C35+C40+C45</f>
        <v>30004</v>
      </c>
      <c r="D46" s="67">
        <f t="shared" si="11"/>
        <v>25027</v>
      </c>
      <c r="E46" s="70" t="s">
        <v>158</v>
      </c>
      <c r="F46" s="55" t="s">
        <v>159</v>
      </c>
      <c r="G46" s="53"/>
      <c r="H46" s="54"/>
      <c r="I46" s="32"/>
      <c r="J46" s="32"/>
      <c r="K46" s="32"/>
      <c r="L46" s="32"/>
      <c r="M46" s="71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6">
      <c r="A47" s="44" t="s">
        <v>160</v>
      </c>
      <c r="B47" s="89"/>
      <c r="C47" s="62"/>
      <c r="D47" s="63"/>
      <c r="E47" s="51" t="s">
        <v>161</v>
      </c>
      <c r="F47" s="55" t="s">
        <v>162</v>
      </c>
      <c r="G47" s="53"/>
      <c r="H47" s="54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15.6">
      <c r="A48" s="51" t="s">
        <v>163</v>
      </c>
      <c r="B48" s="52" t="s">
        <v>164</v>
      </c>
      <c r="C48" s="53"/>
      <c r="D48" s="54"/>
      <c r="E48" s="70" t="s">
        <v>165</v>
      </c>
      <c r="F48" s="55" t="s">
        <v>166</v>
      </c>
      <c r="G48" s="53"/>
      <c r="H48" s="54"/>
      <c r="I48" s="32"/>
      <c r="J48" s="32"/>
      <c r="K48" s="32"/>
      <c r="L48" s="32"/>
      <c r="M48" s="71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15.6">
      <c r="A49" s="51" t="s">
        <v>167</v>
      </c>
      <c r="B49" s="52" t="s">
        <v>168</v>
      </c>
      <c r="C49" s="53"/>
      <c r="D49" s="54"/>
      <c r="E49" s="51" t="s">
        <v>169</v>
      </c>
      <c r="F49" s="55" t="s">
        <v>170</v>
      </c>
      <c r="G49" s="53"/>
      <c r="H49" s="54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16.2">
      <c r="A50" s="51" t="s">
        <v>171</v>
      </c>
      <c r="B50" s="52" t="s">
        <v>172</v>
      </c>
      <c r="C50" s="53"/>
      <c r="D50" s="54"/>
      <c r="E50" s="70" t="s">
        <v>70</v>
      </c>
      <c r="F50" s="61" t="s">
        <v>173</v>
      </c>
      <c r="G50" s="46">
        <f t="shared" ref="G50:H50" si="12">SUM(G44:G49)</f>
        <v>1000</v>
      </c>
      <c r="H50" s="47">
        <f t="shared" si="12"/>
        <v>0</v>
      </c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5.6">
      <c r="A51" s="51" t="s">
        <v>97</v>
      </c>
      <c r="B51" s="52" t="s">
        <v>174</v>
      </c>
      <c r="C51" s="53">
        <v>355</v>
      </c>
      <c r="D51" s="54">
        <v>399</v>
      </c>
      <c r="E51" s="51"/>
      <c r="F51" s="55"/>
      <c r="G51" s="46"/>
      <c r="H51" s="47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6.2">
      <c r="A52" s="64" t="s">
        <v>175</v>
      </c>
      <c r="B52" s="65" t="s">
        <v>176</v>
      </c>
      <c r="C52" s="66">
        <f t="shared" ref="C52:D52" si="13">SUM(C48:C51)</f>
        <v>355</v>
      </c>
      <c r="D52" s="67">
        <f t="shared" si="13"/>
        <v>399</v>
      </c>
      <c r="E52" s="70" t="s">
        <v>177</v>
      </c>
      <c r="F52" s="61" t="s">
        <v>178</v>
      </c>
      <c r="G52" s="53"/>
      <c r="H52" s="54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6.2">
      <c r="A53" s="51" t="s">
        <v>179</v>
      </c>
      <c r="B53" s="65"/>
      <c r="C53" s="46"/>
      <c r="D53" s="47"/>
      <c r="E53" s="51" t="s">
        <v>180</v>
      </c>
      <c r="F53" s="61" t="s">
        <v>181</v>
      </c>
      <c r="G53" s="53"/>
      <c r="H53" s="54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6.2">
      <c r="A54" s="44" t="s">
        <v>182</v>
      </c>
      <c r="B54" s="65" t="s">
        <v>183</v>
      </c>
      <c r="C54" s="90"/>
      <c r="D54" s="91"/>
      <c r="E54" s="51" t="s">
        <v>184</v>
      </c>
      <c r="F54" s="61" t="s">
        <v>185</v>
      </c>
      <c r="G54" s="53">
        <v>2343</v>
      </c>
      <c r="H54" s="54">
        <v>1848</v>
      </c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6.2">
      <c r="A55" s="44" t="s">
        <v>186</v>
      </c>
      <c r="B55" s="65" t="s">
        <v>187</v>
      </c>
      <c r="C55" s="90"/>
      <c r="D55" s="91"/>
      <c r="E55" s="51" t="s">
        <v>188</v>
      </c>
      <c r="F55" s="61" t="s">
        <v>189</v>
      </c>
      <c r="G55" s="53"/>
      <c r="H55" s="54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6">
      <c r="A56" s="92" t="s">
        <v>190</v>
      </c>
      <c r="B56" s="93" t="s">
        <v>191</v>
      </c>
      <c r="C56" s="94">
        <f t="shared" ref="C56:D56" si="14">C20+C21+C22+C28+C33+C46+C52+C54+C55</f>
        <v>30359</v>
      </c>
      <c r="D56" s="95">
        <f t="shared" si="14"/>
        <v>25426</v>
      </c>
      <c r="E56" s="44" t="s">
        <v>192</v>
      </c>
      <c r="F56" s="74" t="s">
        <v>193</v>
      </c>
      <c r="G56" s="62">
        <f t="shared" ref="G56:H56" si="15">G50+G52+G53+G54+G55</f>
        <v>3343</v>
      </c>
      <c r="H56" s="63">
        <f t="shared" si="15"/>
        <v>1848</v>
      </c>
      <c r="I56" s="32"/>
      <c r="J56" s="32"/>
      <c r="K56" s="32"/>
      <c r="L56" s="32"/>
      <c r="M56" s="71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6">
      <c r="A57" s="96" t="s">
        <v>194</v>
      </c>
      <c r="B57" s="97"/>
      <c r="C57" s="39"/>
      <c r="D57" s="40"/>
      <c r="E57" s="96" t="s">
        <v>195</v>
      </c>
      <c r="F57" s="82"/>
      <c r="G57" s="39"/>
      <c r="H57" s="40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6">
      <c r="A58" s="44" t="s">
        <v>196</v>
      </c>
      <c r="B58" s="89"/>
      <c r="C58" s="62"/>
      <c r="D58" s="63"/>
      <c r="E58" s="44" t="s">
        <v>147</v>
      </c>
      <c r="F58" s="55"/>
      <c r="G58" s="46"/>
      <c r="H58" s="47"/>
      <c r="I58" s="32"/>
      <c r="J58" s="32"/>
      <c r="K58" s="32"/>
      <c r="L58" s="32"/>
      <c r="M58" s="71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31.2">
      <c r="A59" s="51" t="s">
        <v>197</v>
      </c>
      <c r="B59" s="52" t="s">
        <v>198</v>
      </c>
      <c r="C59" s="53"/>
      <c r="D59" s="54"/>
      <c r="E59" s="70" t="s">
        <v>199</v>
      </c>
      <c r="F59" s="98" t="s">
        <v>200</v>
      </c>
      <c r="G59" s="53"/>
      <c r="H59" s="54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6">
      <c r="A60" s="51" t="s">
        <v>201</v>
      </c>
      <c r="B60" s="52" t="s">
        <v>202</v>
      </c>
      <c r="C60" s="53"/>
      <c r="D60" s="54"/>
      <c r="E60" s="51" t="s">
        <v>203</v>
      </c>
      <c r="F60" s="55" t="s">
        <v>204</v>
      </c>
      <c r="G60" s="53"/>
      <c r="H60" s="54"/>
      <c r="I60" s="32"/>
      <c r="J60" s="32"/>
      <c r="K60" s="32"/>
      <c r="L60" s="32"/>
      <c r="M60" s="71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6">
      <c r="A61" s="51" t="s">
        <v>205</v>
      </c>
      <c r="B61" s="52" t="s">
        <v>206</v>
      </c>
      <c r="C61" s="53"/>
      <c r="D61" s="54"/>
      <c r="E61" s="56" t="s">
        <v>207</v>
      </c>
      <c r="F61" s="55" t="s">
        <v>208</v>
      </c>
      <c r="G61" s="46">
        <f t="shared" ref="G61:H61" si="16">SUM(G62:G68)</f>
        <v>63</v>
      </c>
      <c r="H61" s="47">
        <f t="shared" si="16"/>
        <v>1098</v>
      </c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6">
      <c r="A62" s="51" t="s">
        <v>209</v>
      </c>
      <c r="B62" s="52" t="s">
        <v>210</v>
      </c>
      <c r="C62" s="53"/>
      <c r="D62" s="54"/>
      <c r="E62" s="56" t="s">
        <v>211</v>
      </c>
      <c r="F62" s="55" t="s">
        <v>212</v>
      </c>
      <c r="G62" s="53">
        <v>59</v>
      </c>
      <c r="H62" s="54">
        <v>1095</v>
      </c>
      <c r="I62" s="32"/>
      <c r="J62" s="32"/>
      <c r="K62" s="32"/>
      <c r="L62" s="32"/>
      <c r="M62" s="71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6">
      <c r="A63" s="51" t="s">
        <v>213</v>
      </c>
      <c r="B63" s="52" t="s">
        <v>214</v>
      </c>
      <c r="C63" s="53"/>
      <c r="D63" s="54"/>
      <c r="E63" s="51" t="s">
        <v>215</v>
      </c>
      <c r="F63" s="55" t="s">
        <v>216</v>
      </c>
      <c r="G63" s="53"/>
      <c r="H63" s="54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6">
      <c r="A64" s="51" t="s">
        <v>217</v>
      </c>
      <c r="B64" s="52" t="s">
        <v>218</v>
      </c>
      <c r="C64" s="53"/>
      <c r="D64" s="54"/>
      <c r="E64" s="51" t="s">
        <v>219</v>
      </c>
      <c r="F64" s="55" t="s">
        <v>220</v>
      </c>
      <c r="G64" s="53">
        <v>4</v>
      </c>
      <c r="H64" s="54">
        <v>3</v>
      </c>
      <c r="I64" s="32"/>
      <c r="J64" s="32"/>
      <c r="K64" s="32"/>
      <c r="L64" s="32"/>
      <c r="M64" s="71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6.2">
      <c r="A65" s="64" t="s">
        <v>70</v>
      </c>
      <c r="B65" s="65" t="s">
        <v>221</v>
      </c>
      <c r="C65" s="66">
        <f t="shared" ref="C65:D65" si="17">SUM(C59:C64)</f>
        <v>0</v>
      </c>
      <c r="D65" s="67">
        <f t="shared" si="17"/>
        <v>0</v>
      </c>
      <c r="E65" s="51" t="s">
        <v>222</v>
      </c>
      <c r="F65" s="55" t="s">
        <v>223</v>
      </c>
      <c r="G65" s="53"/>
      <c r="H65" s="54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6.2">
      <c r="A66" s="51"/>
      <c r="B66" s="65"/>
      <c r="C66" s="46"/>
      <c r="D66" s="47"/>
      <c r="E66" s="51" t="s">
        <v>224</v>
      </c>
      <c r="F66" s="55" t="s">
        <v>225</v>
      </c>
      <c r="G66" s="53"/>
      <c r="H66" s="54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6">
      <c r="A67" s="44" t="s">
        <v>226</v>
      </c>
      <c r="B67" s="89"/>
      <c r="C67" s="62"/>
      <c r="D67" s="63"/>
      <c r="E67" s="51" t="s">
        <v>227</v>
      </c>
      <c r="F67" s="55" t="s">
        <v>228</v>
      </c>
      <c r="G67" s="53"/>
      <c r="H67" s="54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6">
      <c r="A68" s="51" t="s">
        <v>229</v>
      </c>
      <c r="B68" s="52" t="s">
        <v>230</v>
      </c>
      <c r="C68" s="53">
        <v>8</v>
      </c>
      <c r="D68" s="54">
        <v>8</v>
      </c>
      <c r="E68" s="51" t="s">
        <v>231</v>
      </c>
      <c r="F68" s="55" t="s">
        <v>232</v>
      </c>
      <c r="G68" s="53"/>
      <c r="H68" s="54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6">
      <c r="A69" s="51" t="s">
        <v>233</v>
      </c>
      <c r="B69" s="52" t="s">
        <v>234</v>
      </c>
      <c r="C69" s="53"/>
      <c r="D69" s="54"/>
      <c r="E69" s="70" t="s">
        <v>97</v>
      </c>
      <c r="F69" s="55" t="s">
        <v>235</v>
      </c>
      <c r="G69" s="53"/>
      <c r="H69" s="54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6">
      <c r="A70" s="51" t="s">
        <v>236</v>
      </c>
      <c r="B70" s="52" t="s">
        <v>237</v>
      </c>
      <c r="C70" s="53">
        <v>19</v>
      </c>
      <c r="D70" s="54"/>
      <c r="E70" s="51" t="s">
        <v>238</v>
      </c>
      <c r="F70" s="55" t="s">
        <v>239</v>
      </c>
      <c r="G70" s="53"/>
      <c r="H70" s="54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6.2">
      <c r="A71" s="51" t="s">
        <v>240</v>
      </c>
      <c r="B71" s="52" t="s">
        <v>241</v>
      </c>
      <c r="C71" s="53"/>
      <c r="D71" s="54"/>
      <c r="E71" s="99" t="s">
        <v>65</v>
      </c>
      <c r="F71" s="61" t="s">
        <v>242</v>
      </c>
      <c r="G71" s="66">
        <f t="shared" ref="G71:H71" si="18">G59+G60+G61+G69+G70</f>
        <v>63</v>
      </c>
      <c r="H71" s="67">
        <f t="shared" si="18"/>
        <v>1098</v>
      </c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6">
      <c r="A72" s="51" t="s">
        <v>243</v>
      </c>
      <c r="B72" s="52" t="s">
        <v>244</v>
      </c>
      <c r="C72" s="53"/>
      <c r="D72" s="54"/>
      <c r="E72" s="56"/>
      <c r="F72" s="55"/>
      <c r="G72" s="46"/>
      <c r="H72" s="47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6.2">
      <c r="A73" s="51" t="s">
        <v>245</v>
      </c>
      <c r="B73" s="52" t="s">
        <v>246</v>
      </c>
      <c r="C73" s="53"/>
      <c r="D73" s="54"/>
      <c r="E73" s="88" t="s">
        <v>247</v>
      </c>
      <c r="F73" s="61" t="s">
        <v>248</v>
      </c>
      <c r="G73" s="90"/>
      <c r="H73" s="91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6">
      <c r="A74" s="51" t="s">
        <v>249</v>
      </c>
      <c r="B74" s="52" t="s">
        <v>250</v>
      </c>
      <c r="C74" s="53"/>
      <c r="D74" s="54"/>
      <c r="E74" s="100"/>
      <c r="F74" s="101"/>
      <c r="G74" s="46"/>
      <c r="H74" s="10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6.2">
      <c r="A75" s="51" t="s">
        <v>251</v>
      </c>
      <c r="B75" s="52" t="s">
        <v>252</v>
      </c>
      <c r="C75" s="53"/>
      <c r="D75" s="54"/>
      <c r="E75" s="103" t="s">
        <v>180</v>
      </c>
      <c r="F75" s="61" t="s">
        <v>253</v>
      </c>
      <c r="G75" s="90"/>
      <c r="H75" s="91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6.2">
      <c r="A76" s="64" t="s">
        <v>95</v>
      </c>
      <c r="B76" s="65" t="s">
        <v>254</v>
      </c>
      <c r="C76" s="66">
        <f t="shared" ref="C76:D76" si="19">SUM(C68:C75)</f>
        <v>27</v>
      </c>
      <c r="D76" s="67">
        <f t="shared" si="19"/>
        <v>8</v>
      </c>
      <c r="E76" s="100"/>
      <c r="F76" s="101"/>
      <c r="G76" s="46"/>
      <c r="H76" s="10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6.2">
      <c r="A77" s="51"/>
      <c r="B77" s="52"/>
      <c r="C77" s="46"/>
      <c r="D77" s="47"/>
      <c r="E77" s="88" t="s">
        <v>255</v>
      </c>
      <c r="F77" s="61" t="s">
        <v>256</v>
      </c>
      <c r="G77" s="90"/>
      <c r="H77" s="91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6">
      <c r="A78" s="44" t="s">
        <v>257</v>
      </c>
      <c r="B78" s="89"/>
      <c r="C78" s="62"/>
      <c r="D78" s="63"/>
      <c r="E78" s="51"/>
      <c r="F78" s="75"/>
      <c r="G78" s="46"/>
      <c r="H78" s="47"/>
      <c r="I78" s="32"/>
      <c r="J78" s="32"/>
      <c r="K78" s="32"/>
      <c r="L78" s="32"/>
      <c r="M78" s="71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6">
      <c r="A79" s="51" t="s">
        <v>258</v>
      </c>
      <c r="B79" s="52" t="s">
        <v>259</v>
      </c>
      <c r="C79" s="46">
        <f t="shared" ref="C79:D79" si="20">SUM(C80:C82)</f>
        <v>0</v>
      </c>
      <c r="D79" s="47">
        <f t="shared" si="20"/>
        <v>0</v>
      </c>
      <c r="E79" s="104" t="s">
        <v>260</v>
      </c>
      <c r="F79" s="74" t="s">
        <v>261</v>
      </c>
      <c r="G79" s="62">
        <f t="shared" ref="G79:H79" si="21">G71+G73+G75+G77</f>
        <v>63</v>
      </c>
      <c r="H79" s="63">
        <f t="shared" si="21"/>
        <v>1098</v>
      </c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6">
      <c r="A80" s="51" t="s">
        <v>262</v>
      </c>
      <c r="B80" s="52" t="s">
        <v>263</v>
      </c>
      <c r="C80" s="53"/>
      <c r="D80" s="54"/>
      <c r="E80" s="100"/>
      <c r="F80" s="101"/>
      <c r="G80" s="46"/>
      <c r="H80" s="10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6">
      <c r="A81" s="51" t="s">
        <v>264</v>
      </c>
      <c r="B81" s="52" t="s">
        <v>265</v>
      </c>
      <c r="C81" s="53"/>
      <c r="D81" s="54"/>
      <c r="E81" s="51"/>
      <c r="F81" s="105"/>
      <c r="G81" s="106"/>
      <c r="H81" s="10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6">
      <c r="A82" s="51" t="s">
        <v>266</v>
      </c>
      <c r="B82" s="52" t="s">
        <v>267</v>
      </c>
      <c r="C82" s="53"/>
      <c r="D82" s="54"/>
      <c r="E82" s="72"/>
      <c r="F82" s="107"/>
      <c r="G82" s="106"/>
      <c r="H82" s="10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6">
      <c r="A83" s="51" t="s">
        <v>268</v>
      </c>
      <c r="B83" s="52" t="s">
        <v>269</v>
      </c>
      <c r="C83" s="53"/>
      <c r="D83" s="54"/>
      <c r="E83" s="56"/>
      <c r="F83" s="107"/>
      <c r="G83" s="106"/>
      <c r="H83" s="10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6">
      <c r="A84" s="51" t="s">
        <v>152</v>
      </c>
      <c r="B84" s="52" t="s">
        <v>270</v>
      </c>
      <c r="C84" s="53"/>
      <c r="D84" s="54"/>
      <c r="E84" s="72"/>
      <c r="F84" s="107"/>
      <c r="G84" s="106"/>
      <c r="H84" s="10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6.2">
      <c r="A85" s="64" t="s">
        <v>271</v>
      </c>
      <c r="B85" s="65" t="s">
        <v>272</v>
      </c>
      <c r="C85" s="66">
        <f t="shared" ref="C85:D85" si="22">C84+C83+C79</f>
        <v>0</v>
      </c>
      <c r="D85" s="67">
        <f t="shared" si="22"/>
        <v>0</v>
      </c>
      <c r="E85" s="56"/>
      <c r="F85" s="107"/>
      <c r="G85" s="106"/>
      <c r="H85" s="10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6.2">
      <c r="A86" s="51"/>
      <c r="B86" s="65"/>
      <c r="C86" s="46"/>
      <c r="D86" s="47"/>
      <c r="E86" s="72"/>
      <c r="F86" s="107"/>
      <c r="G86" s="106"/>
      <c r="H86" s="102"/>
      <c r="I86" s="32"/>
      <c r="J86" s="32"/>
      <c r="K86" s="32"/>
      <c r="L86" s="32"/>
      <c r="M86" s="71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6">
      <c r="A87" s="44" t="s">
        <v>273</v>
      </c>
      <c r="B87" s="52"/>
      <c r="C87" s="46"/>
      <c r="D87" s="47"/>
      <c r="E87" s="56"/>
      <c r="F87" s="107"/>
      <c r="G87" s="106"/>
      <c r="H87" s="10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6">
      <c r="A88" s="51" t="s">
        <v>274</v>
      </c>
      <c r="B88" s="52" t="s">
        <v>275</v>
      </c>
      <c r="C88" s="53"/>
      <c r="D88" s="54">
        <v>3</v>
      </c>
      <c r="E88" s="72"/>
      <c r="F88" s="107"/>
      <c r="G88" s="106"/>
      <c r="H88" s="102"/>
      <c r="I88" s="32"/>
      <c r="J88" s="32"/>
      <c r="K88" s="32"/>
      <c r="L88" s="32"/>
      <c r="M88" s="71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6">
      <c r="A89" s="51" t="s">
        <v>276</v>
      </c>
      <c r="B89" s="52" t="s">
        <v>277</v>
      </c>
      <c r="C89" s="53">
        <v>34</v>
      </c>
      <c r="D89" s="54">
        <v>212</v>
      </c>
      <c r="E89" s="56"/>
      <c r="F89" s="107"/>
      <c r="G89" s="106"/>
      <c r="H89" s="10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6">
      <c r="A90" s="51" t="s">
        <v>278</v>
      </c>
      <c r="B90" s="52" t="s">
        <v>279</v>
      </c>
      <c r="C90" s="53"/>
      <c r="D90" s="54"/>
      <c r="E90" s="56"/>
      <c r="F90" s="107"/>
      <c r="G90" s="106"/>
      <c r="H90" s="102"/>
      <c r="I90" s="32"/>
      <c r="J90" s="32"/>
      <c r="K90" s="32"/>
      <c r="L90" s="32"/>
      <c r="M90" s="71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6">
      <c r="A91" s="51" t="s">
        <v>280</v>
      </c>
      <c r="B91" s="52" t="s">
        <v>281</v>
      </c>
      <c r="C91" s="53"/>
      <c r="D91" s="54"/>
      <c r="E91" s="56"/>
      <c r="F91" s="107"/>
      <c r="G91" s="106"/>
      <c r="H91" s="10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6.2">
      <c r="A92" s="64" t="s">
        <v>282</v>
      </c>
      <c r="B92" s="65" t="s">
        <v>283</v>
      </c>
      <c r="C92" s="66">
        <f t="shared" ref="C92:D92" si="23">SUM(C88:C91)</f>
        <v>34</v>
      </c>
      <c r="D92" s="67">
        <f t="shared" si="23"/>
        <v>215</v>
      </c>
      <c r="E92" s="56"/>
      <c r="F92" s="107"/>
      <c r="G92" s="106"/>
      <c r="H92" s="102"/>
      <c r="I92" s="32"/>
      <c r="J92" s="32"/>
      <c r="K92" s="32"/>
      <c r="L92" s="32"/>
      <c r="M92" s="71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6.2">
      <c r="A93" s="88" t="s">
        <v>284</v>
      </c>
      <c r="B93" s="65" t="s">
        <v>285</v>
      </c>
      <c r="C93" s="90"/>
      <c r="D93" s="91"/>
      <c r="E93" s="56"/>
      <c r="F93" s="107"/>
      <c r="G93" s="106"/>
      <c r="H93" s="10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6">
      <c r="A94" s="92" t="s">
        <v>286</v>
      </c>
      <c r="B94" s="93" t="s">
        <v>287</v>
      </c>
      <c r="C94" s="94">
        <f t="shared" ref="C94:D94" si="24">C65+C76+C85+C92+C93</f>
        <v>61</v>
      </c>
      <c r="D94" s="95">
        <f t="shared" si="24"/>
        <v>223</v>
      </c>
      <c r="E94" s="108"/>
      <c r="F94" s="109"/>
      <c r="G94" s="110"/>
      <c r="H94" s="111"/>
      <c r="I94" s="32"/>
      <c r="J94" s="32"/>
      <c r="K94" s="32"/>
      <c r="L94" s="32"/>
      <c r="M94" s="71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31.2">
      <c r="A95" s="112" t="s">
        <v>288</v>
      </c>
      <c r="B95" s="113" t="s">
        <v>289</v>
      </c>
      <c r="C95" s="114">
        <f t="shared" ref="C95:D95" si="25">C94+C56</f>
        <v>30420</v>
      </c>
      <c r="D95" s="115">
        <f t="shared" si="25"/>
        <v>25649</v>
      </c>
      <c r="E95" s="116" t="s">
        <v>290</v>
      </c>
      <c r="F95" s="117" t="s">
        <v>291</v>
      </c>
      <c r="G95" s="114">
        <f t="shared" ref="G95:H95" si="26">G37+G40+G56+G79</f>
        <v>30420</v>
      </c>
      <c r="H95" s="115">
        <f t="shared" si="26"/>
        <v>25649</v>
      </c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6">
      <c r="A96" s="118"/>
      <c r="B96" s="119"/>
      <c r="C96" s="118"/>
      <c r="D96" s="118"/>
      <c r="E96" s="120"/>
      <c r="F96" s="121"/>
      <c r="G96" s="122"/>
      <c r="H96" s="32"/>
      <c r="I96" s="32"/>
      <c r="J96" s="32"/>
      <c r="K96" s="32"/>
      <c r="L96" s="32"/>
      <c r="M96" s="71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6">
      <c r="A97" s="123"/>
      <c r="B97" s="119"/>
      <c r="C97" s="118"/>
      <c r="D97" s="118"/>
      <c r="E97" s="120"/>
      <c r="F97" s="121"/>
      <c r="G97" s="122"/>
      <c r="H97" s="32"/>
      <c r="I97" s="32"/>
      <c r="J97" s="32"/>
      <c r="K97" s="32"/>
      <c r="L97" s="32"/>
      <c r="M97" s="71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6">
      <c r="A98" s="124" t="s">
        <v>7</v>
      </c>
      <c r="B98" s="459" t="str">
        <f>pdeReportingDate</f>
        <v>02.03.2026</v>
      </c>
      <c r="C98" s="455"/>
      <c r="D98" s="455"/>
      <c r="E98" s="455"/>
      <c r="F98" s="455"/>
      <c r="G98" s="455"/>
      <c r="H98" s="455"/>
      <c r="I98" s="32"/>
      <c r="J98" s="32"/>
      <c r="K98" s="32"/>
      <c r="L98" s="32"/>
      <c r="M98" s="71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6">
      <c r="A99" s="124"/>
      <c r="B99" s="125"/>
      <c r="C99" s="125"/>
      <c r="D99" s="125"/>
      <c r="E99" s="125"/>
      <c r="F99" s="125"/>
      <c r="G99" s="125"/>
      <c r="H99" s="125"/>
      <c r="I99" s="32"/>
      <c r="J99" s="32"/>
      <c r="K99" s="32"/>
      <c r="L99" s="32"/>
      <c r="M99" s="71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6">
      <c r="A100" s="124" t="s">
        <v>292</v>
      </c>
      <c r="B100" s="460" t="str">
        <f>authorName</f>
        <v>Илияна Иванова Йорданова</v>
      </c>
      <c r="C100" s="455"/>
      <c r="D100" s="455"/>
      <c r="E100" s="455"/>
      <c r="F100" s="455"/>
      <c r="G100" s="455"/>
      <c r="H100" s="455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6">
      <c r="A101" s="124"/>
      <c r="B101" s="23"/>
      <c r="C101" s="23"/>
      <c r="D101" s="23"/>
      <c r="E101" s="23"/>
      <c r="F101" s="23"/>
      <c r="G101" s="23"/>
      <c r="H101" s="23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6">
      <c r="A102" s="124" t="s">
        <v>12</v>
      </c>
      <c r="B102" s="461"/>
      <c r="C102" s="455"/>
      <c r="D102" s="455"/>
      <c r="E102" s="455"/>
      <c r="F102" s="455"/>
      <c r="G102" s="455"/>
      <c r="H102" s="455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21.75" customHeight="1">
      <c r="A103" s="122"/>
      <c r="B103" s="462" t="s">
        <v>987</v>
      </c>
      <c r="C103" s="455"/>
      <c r="D103" s="455"/>
      <c r="E103" s="455"/>
      <c r="F103" s="121"/>
      <c r="G103" s="122"/>
      <c r="H103" s="32"/>
      <c r="I103" s="32"/>
      <c r="J103" s="32"/>
      <c r="K103" s="32"/>
      <c r="L103" s="32"/>
      <c r="M103" s="71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21.75" customHeight="1">
      <c r="A104" s="122"/>
      <c r="B104" s="454"/>
      <c r="C104" s="455"/>
      <c r="D104" s="455"/>
      <c r="E104" s="455"/>
      <c r="F104" s="121"/>
      <c r="G104" s="12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21.75" customHeight="1">
      <c r="A105" s="122"/>
      <c r="B105" s="454"/>
      <c r="C105" s="455"/>
      <c r="D105" s="455"/>
      <c r="E105" s="455"/>
      <c r="F105" s="121"/>
      <c r="G105" s="122"/>
      <c r="H105" s="32"/>
      <c r="I105" s="32"/>
      <c r="J105" s="32"/>
      <c r="K105" s="32"/>
      <c r="L105" s="32"/>
      <c r="M105" s="71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21.75" customHeight="1">
      <c r="A106" s="122"/>
      <c r="B106" s="454"/>
      <c r="C106" s="455"/>
      <c r="D106" s="455"/>
      <c r="E106" s="455"/>
      <c r="F106" s="121"/>
      <c r="G106" s="12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21.75" customHeight="1">
      <c r="A107" s="122"/>
      <c r="B107" s="454"/>
      <c r="C107" s="455"/>
      <c r="D107" s="455"/>
      <c r="E107" s="455"/>
      <c r="F107" s="121"/>
      <c r="G107" s="122"/>
      <c r="H107" s="32"/>
      <c r="I107" s="32"/>
      <c r="J107" s="32"/>
      <c r="K107" s="32"/>
      <c r="L107" s="32"/>
      <c r="M107" s="71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21.75" customHeight="1">
      <c r="A108" s="122"/>
      <c r="B108" s="454"/>
      <c r="C108" s="455"/>
      <c r="D108" s="455"/>
      <c r="E108" s="455"/>
      <c r="F108" s="121"/>
      <c r="G108" s="12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21.75" customHeight="1">
      <c r="A109" s="122"/>
      <c r="B109" s="454"/>
      <c r="C109" s="455"/>
      <c r="D109" s="455"/>
      <c r="E109" s="455"/>
      <c r="F109" s="121"/>
      <c r="G109" s="122"/>
      <c r="H109" s="32"/>
      <c r="I109" s="32"/>
      <c r="J109" s="32"/>
      <c r="K109" s="32"/>
      <c r="L109" s="32"/>
      <c r="M109" s="71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6">
      <c r="A110" s="122"/>
      <c r="B110" s="122"/>
      <c r="C110" s="122"/>
      <c r="D110" s="122"/>
      <c r="E110" s="122"/>
      <c r="F110" s="121"/>
      <c r="G110" s="12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6">
      <c r="A111" s="122"/>
      <c r="B111" s="122"/>
      <c r="C111" s="122"/>
      <c r="D111" s="122"/>
      <c r="E111" s="122"/>
      <c r="F111" s="121"/>
      <c r="G111" s="12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6">
      <c r="A112" s="122"/>
      <c r="B112" s="122"/>
      <c r="C112" s="122"/>
      <c r="D112" s="122"/>
      <c r="E112" s="122"/>
      <c r="F112" s="121"/>
      <c r="G112" s="12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6">
      <c r="A113" s="122"/>
      <c r="B113" s="122"/>
      <c r="C113" s="122"/>
      <c r="D113" s="122"/>
      <c r="E113" s="122"/>
      <c r="F113" s="121"/>
      <c r="G113" s="12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6">
      <c r="A114" s="122"/>
      <c r="B114" s="122"/>
      <c r="C114" s="122"/>
      <c r="D114" s="122"/>
      <c r="E114" s="122"/>
      <c r="F114" s="121"/>
      <c r="G114" s="12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6">
      <c r="A115" s="122"/>
      <c r="B115" s="122"/>
      <c r="C115" s="122"/>
      <c r="D115" s="122"/>
      <c r="E115" s="122"/>
      <c r="F115" s="121"/>
      <c r="G115" s="12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6">
      <c r="A116" s="122"/>
      <c r="B116" s="122"/>
      <c r="C116" s="122"/>
      <c r="D116" s="122"/>
      <c r="E116" s="122"/>
      <c r="F116" s="121"/>
      <c r="G116" s="12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6">
      <c r="A117" s="122"/>
      <c r="B117" s="122"/>
      <c r="C117" s="122"/>
      <c r="D117" s="122"/>
      <c r="E117" s="120"/>
      <c r="F117" s="121"/>
      <c r="G117" s="12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6">
      <c r="A118" s="122"/>
      <c r="B118" s="122"/>
      <c r="C118" s="122"/>
      <c r="D118" s="122"/>
      <c r="E118" s="122"/>
      <c r="F118" s="121"/>
      <c r="G118" s="12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6">
      <c r="A119" s="122"/>
      <c r="B119" s="122"/>
      <c r="C119" s="122"/>
      <c r="D119" s="122"/>
      <c r="E119" s="120"/>
      <c r="F119" s="121"/>
      <c r="G119" s="122"/>
      <c r="H119" s="32"/>
      <c r="I119" s="32"/>
      <c r="J119" s="32"/>
      <c r="K119" s="32"/>
      <c r="L119" s="32"/>
      <c r="M119" s="71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6">
      <c r="A120" s="122"/>
      <c r="B120" s="122"/>
      <c r="C120" s="122"/>
      <c r="D120" s="122"/>
      <c r="E120" s="122"/>
      <c r="F120" s="121"/>
      <c r="G120" s="12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6">
      <c r="A121" s="122"/>
      <c r="B121" s="122"/>
      <c r="C121" s="122"/>
      <c r="D121" s="122"/>
      <c r="E121" s="120"/>
      <c r="F121" s="121"/>
      <c r="G121" s="122"/>
      <c r="H121" s="32"/>
      <c r="I121" s="32"/>
      <c r="J121" s="32"/>
      <c r="K121" s="32"/>
      <c r="L121" s="32"/>
      <c r="M121" s="71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6">
      <c r="A122" s="122"/>
      <c r="B122" s="122"/>
      <c r="C122" s="122"/>
      <c r="D122" s="122"/>
      <c r="E122" s="122"/>
      <c r="F122" s="121"/>
      <c r="G122" s="12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6">
      <c r="A123" s="122"/>
      <c r="B123" s="122"/>
      <c r="C123" s="122"/>
      <c r="D123" s="122"/>
      <c r="E123" s="120"/>
      <c r="F123" s="121"/>
      <c r="G123" s="12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5.6">
      <c r="A124" s="122"/>
      <c r="B124" s="122"/>
      <c r="C124" s="122"/>
      <c r="D124" s="122"/>
      <c r="E124" s="122"/>
      <c r="F124" s="121"/>
      <c r="G124" s="12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5.6">
      <c r="A125" s="122"/>
      <c r="B125" s="122"/>
      <c r="C125" s="122"/>
      <c r="D125" s="122"/>
      <c r="E125" s="120"/>
      <c r="F125" s="121"/>
      <c r="G125" s="122"/>
      <c r="H125" s="32"/>
      <c r="I125" s="32"/>
      <c r="J125" s="32"/>
      <c r="K125" s="32"/>
      <c r="L125" s="32"/>
      <c r="M125" s="71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6">
      <c r="A126" s="122"/>
      <c r="B126" s="122"/>
      <c r="C126" s="122"/>
      <c r="D126" s="122"/>
      <c r="E126" s="122"/>
      <c r="F126" s="121"/>
      <c r="G126" s="12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6">
      <c r="A127" s="122"/>
      <c r="B127" s="122"/>
      <c r="C127" s="122"/>
      <c r="D127" s="122"/>
      <c r="E127" s="120"/>
      <c r="F127" s="121"/>
      <c r="G127" s="122"/>
      <c r="H127" s="32"/>
      <c r="I127" s="32"/>
      <c r="J127" s="32"/>
      <c r="K127" s="32"/>
      <c r="L127" s="32"/>
      <c r="M127" s="71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6">
      <c r="A128" s="122"/>
      <c r="B128" s="122"/>
      <c r="C128" s="122"/>
      <c r="D128" s="122"/>
      <c r="E128" s="122"/>
      <c r="F128" s="121"/>
      <c r="G128" s="12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6">
      <c r="A129" s="122"/>
      <c r="B129" s="122"/>
      <c r="C129" s="122"/>
      <c r="D129" s="122"/>
      <c r="E129" s="122"/>
      <c r="F129" s="121"/>
      <c r="G129" s="122"/>
      <c r="H129" s="32"/>
      <c r="I129" s="32"/>
      <c r="J129" s="32"/>
      <c r="K129" s="32"/>
      <c r="L129" s="32"/>
      <c r="M129" s="71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6">
      <c r="A130" s="122"/>
      <c r="B130" s="122"/>
      <c r="C130" s="122"/>
      <c r="D130" s="122"/>
      <c r="E130" s="122"/>
      <c r="F130" s="121"/>
      <c r="G130" s="12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6">
      <c r="A131" s="122"/>
      <c r="B131" s="122"/>
      <c r="C131" s="122"/>
      <c r="D131" s="122"/>
      <c r="E131" s="122"/>
      <c r="F131" s="121"/>
      <c r="G131" s="122"/>
      <c r="H131" s="32"/>
      <c r="I131" s="32"/>
      <c r="J131" s="32"/>
      <c r="K131" s="32"/>
      <c r="L131" s="32"/>
      <c r="M131" s="71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6">
      <c r="A132" s="122"/>
      <c r="B132" s="122"/>
      <c r="C132" s="122"/>
      <c r="D132" s="122"/>
      <c r="E132" s="122"/>
      <c r="F132" s="121"/>
      <c r="G132" s="12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6">
      <c r="A133" s="122"/>
      <c r="B133" s="122"/>
      <c r="C133" s="122"/>
      <c r="D133" s="122"/>
      <c r="E133" s="122"/>
      <c r="F133" s="121"/>
      <c r="G133" s="122"/>
      <c r="H133" s="32"/>
      <c r="I133" s="32"/>
      <c r="J133" s="32"/>
      <c r="K133" s="32"/>
      <c r="L133" s="32"/>
      <c r="M133" s="71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6">
      <c r="A134" s="122"/>
      <c r="B134" s="122"/>
      <c r="C134" s="122"/>
      <c r="D134" s="122"/>
      <c r="E134" s="122"/>
      <c r="F134" s="121"/>
      <c r="G134" s="12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6">
      <c r="A135" s="122"/>
      <c r="B135" s="122"/>
      <c r="C135" s="122"/>
      <c r="D135" s="122"/>
      <c r="E135" s="120"/>
      <c r="F135" s="121"/>
      <c r="G135" s="122"/>
      <c r="H135" s="32"/>
      <c r="I135" s="32"/>
      <c r="J135" s="32"/>
      <c r="K135" s="32"/>
      <c r="L135" s="32"/>
      <c r="M135" s="71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6">
      <c r="A136" s="122"/>
      <c r="B136" s="122"/>
      <c r="C136" s="122"/>
      <c r="D136" s="122"/>
      <c r="E136" s="122"/>
      <c r="F136" s="121"/>
      <c r="G136" s="12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6">
      <c r="A137" s="122"/>
      <c r="B137" s="122"/>
      <c r="C137" s="122"/>
      <c r="D137" s="122"/>
      <c r="E137" s="120"/>
      <c r="F137" s="121"/>
      <c r="G137" s="122"/>
      <c r="H137" s="32"/>
      <c r="I137" s="32"/>
      <c r="J137" s="32"/>
      <c r="K137" s="32"/>
      <c r="L137" s="32"/>
      <c r="M137" s="71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6">
      <c r="A138" s="122"/>
      <c r="B138" s="122"/>
      <c r="C138" s="122"/>
      <c r="D138" s="122"/>
      <c r="E138" s="122"/>
      <c r="F138" s="121"/>
      <c r="G138" s="12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6">
      <c r="A139" s="122"/>
      <c r="B139" s="122"/>
      <c r="C139" s="122"/>
      <c r="D139" s="122"/>
      <c r="E139" s="120"/>
      <c r="F139" s="121"/>
      <c r="G139" s="122"/>
      <c r="H139" s="32"/>
      <c r="I139" s="32"/>
      <c r="J139" s="32"/>
      <c r="K139" s="32"/>
      <c r="L139" s="32"/>
      <c r="M139" s="71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5.6">
      <c r="A140" s="122"/>
      <c r="B140" s="122"/>
      <c r="C140" s="122"/>
      <c r="D140" s="122"/>
      <c r="E140" s="122"/>
      <c r="F140" s="121"/>
      <c r="G140" s="12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5.6">
      <c r="A141" s="122"/>
      <c r="B141" s="122"/>
      <c r="C141" s="122"/>
      <c r="D141" s="122"/>
      <c r="E141" s="120"/>
      <c r="F141" s="121"/>
      <c r="G141" s="122"/>
      <c r="H141" s="32"/>
      <c r="I141" s="32"/>
      <c r="J141" s="32"/>
      <c r="K141" s="32"/>
      <c r="L141" s="32"/>
      <c r="M141" s="71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6">
      <c r="A142" s="122"/>
      <c r="B142" s="122"/>
      <c r="C142" s="122"/>
      <c r="D142" s="122"/>
      <c r="E142" s="122"/>
      <c r="F142" s="121"/>
      <c r="G142" s="12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6">
      <c r="A143" s="122"/>
      <c r="B143" s="122"/>
      <c r="C143" s="122"/>
      <c r="D143" s="122"/>
      <c r="E143" s="120"/>
      <c r="F143" s="121"/>
      <c r="G143" s="12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6">
      <c r="A144" s="122"/>
      <c r="B144" s="122"/>
      <c r="C144" s="122"/>
      <c r="D144" s="122"/>
      <c r="E144" s="122"/>
      <c r="F144" s="121"/>
      <c r="G144" s="12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6">
      <c r="A145" s="122"/>
      <c r="B145" s="122"/>
      <c r="C145" s="122"/>
      <c r="D145" s="122"/>
      <c r="E145" s="120"/>
      <c r="F145" s="121"/>
      <c r="G145" s="12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6">
      <c r="A146" s="122"/>
      <c r="B146" s="122"/>
      <c r="C146" s="122"/>
      <c r="D146" s="122"/>
      <c r="E146" s="122"/>
      <c r="F146" s="121"/>
      <c r="G146" s="12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6">
      <c r="A147" s="122"/>
      <c r="B147" s="122"/>
      <c r="C147" s="122"/>
      <c r="D147" s="122"/>
      <c r="E147" s="120"/>
      <c r="F147" s="121"/>
      <c r="G147" s="12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6">
      <c r="A148" s="122"/>
      <c r="B148" s="122"/>
      <c r="C148" s="122"/>
      <c r="D148" s="122"/>
      <c r="E148" s="122"/>
      <c r="F148" s="121"/>
      <c r="G148" s="12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6">
      <c r="A149" s="122"/>
      <c r="B149" s="122"/>
      <c r="C149" s="122"/>
      <c r="D149" s="122"/>
      <c r="E149" s="120"/>
      <c r="F149" s="121"/>
      <c r="G149" s="122"/>
      <c r="H149" s="32"/>
      <c r="I149" s="32"/>
      <c r="J149" s="32"/>
      <c r="K149" s="32"/>
      <c r="L149" s="32"/>
      <c r="M149" s="71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6">
      <c r="A150" s="122"/>
      <c r="B150" s="122"/>
      <c r="C150" s="122"/>
      <c r="D150" s="122"/>
      <c r="E150" s="122"/>
      <c r="F150" s="121"/>
      <c r="G150" s="12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6">
      <c r="A151" s="122"/>
      <c r="B151" s="122"/>
      <c r="C151" s="122"/>
      <c r="D151" s="122"/>
      <c r="E151" s="122"/>
      <c r="F151" s="121"/>
      <c r="G151" s="122"/>
      <c r="H151" s="32"/>
      <c r="I151" s="32"/>
      <c r="J151" s="32"/>
      <c r="K151" s="32"/>
      <c r="L151" s="32"/>
      <c r="M151" s="71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6">
      <c r="A152" s="122"/>
      <c r="B152" s="122"/>
      <c r="C152" s="122"/>
      <c r="D152" s="122"/>
      <c r="E152" s="122"/>
      <c r="F152" s="121"/>
      <c r="G152" s="12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5.6">
      <c r="A153" s="122"/>
      <c r="B153" s="122"/>
      <c r="C153" s="122"/>
      <c r="D153" s="122"/>
      <c r="E153" s="122"/>
      <c r="F153" s="121"/>
      <c r="G153" s="122"/>
      <c r="H153" s="32"/>
      <c r="I153" s="32"/>
      <c r="J153" s="32"/>
      <c r="K153" s="32"/>
      <c r="L153" s="32"/>
      <c r="M153" s="71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5.6">
      <c r="A154" s="122"/>
      <c r="B154" s="122"/>
      <c r="C154" s="122"/>
      <c r="D154" s="122"/>
      <c r="E154" s="122"/>
      <c r="F154" s="121"/>
      <c r="G154" s="12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5.6">
      <c r="A155" s="122"/>
      <c r="B155" s="122"/>
      <c r="C155" s="122"/>
      <c r="D155" s="122"/>
      <c r="E155" s="122"/>
      <c r="F155" s="121"/>
      <c r="G155" s="12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5.6">
      <c r="A156" s="122"/>
      <c r="B156" s="122"/>
      <c r="C156" s="122"/>
      <c r="D156" s="122"/>
      <c r="E156" s="122"/>
      <c r="F156" s="121"/>
      <c r="G156" s="12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5.6">
      <c r="A157" s="122"/>
      <c r="B157" s="122"/>
      <c r="C157" s="122"/>
      <c r="D157" s="122"/>
      <c r="E157" s="122"/>
      <c r="F157" s="121"/>
      <c r="G157" s="12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5.6">
      <c r="A158" s="122"/>
      <c r="B158" s="122"/>
      <c r="C158" s="122"/>
      <c r="D158" s="122"/>
      <c r="E158" s="122"/>
      <c r="F158" s="121"/>
      <c r="G158" s="12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5.6">
      <c r="A159" s="122"/>
      <c r="B159" s="122"/>
      <c r="C159" s="122"/>
      <c r="D159" s="122"/>
      <c r="E159" s="120"/>
      <c r="F159" s="121"/>
      <c r="G159" s="12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5.6">
      <c r="A160" s="122"/>
      <c r="B160" s="122"/>
      <c r="C160" s="122"/>
      <c r="D160" s="122"/>
      <c r="E160" s="122"/>
      <c r="F160" s="121"/>
      <c r="G160" s="12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5.6">
      <c r="A161" s="122"/>
      <c r="B161" s="122"/>
      <c r="C161" s="122"/>
      <c r="D161" s="122"/>
      <c r="E161" s="120"/>
      <c r="F161" s="121"/>
      <c r="G161" s="12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121"/>
      <c r="T161" s="121"/>
      <c r="U161" s="121"/>
      <c r="V161" s="121"/>
      <c r="W161" s="121"/>
      <c r="X161" s="121"/>
      <c r="Y161" s="121"/>
      <c r="Z161" s="121"/>
    </row>
    <row r="162" spans="1:26" ht="15.6">
      <c r="A162" s="122"/>
      <c r="B162" s="122"/>
      <c r="C162" s="122"/>
      <c r="D162" s="122"/>
      <c r="E162" s="122"/>
      <c r="F162" s="121"/>
      <c r="G162" s="12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5.6">
      <c r="A163" s="122"/>
      <c r="B163" s="122"/>
      <c r="C163" s="122"/>
      <c r="D163" s="122"/>
      <c r="E163" s="120"/>
      <c r="F163" s="121"/>
      <c r="G163" s="12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121"/>
      <c r="T163" s="121"/>
      <c r="U163" s="121"/>
      <c r="V163" s="121"/>
      <c r="W163" s="121"/>
      <c r="X163" s="121"/>
      <c r="Y163" s="121"/>
      <c r="Z163" s="121"/>
    </row>
    <row r="164" spans="1:26" ht="15.6">
      <c r="A164" s="122"/>
      <c r="B164" s="122"/>
      <c r="C164" s="122"/>
      <c r="D164" s="122"/>
      <c r="E164" s="122"/>
      <c r="F164" s="121"/>
      <c r="G164" s="12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5.6">
      <c r="A165" s="122"/>
      <c r="B165" s="122"/>
      <c r="C165" s="122"/>
      <c r="D165" s="122"/>
      <c r="E165" s="120"/>
      <c r="F165" s="121"/>
      <c r="G165" s="12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121"/>
      <c r="T165" s="121"/>
      <c r="U165" s="121"/>
      <c r="V165" s="121"/>
      <c r="W165" s="121"/>
      <c r="X165" s="121"/>
      <c r="Y165" s="121"/>
      <c r="Z165" s="121"/>
    </row>
    <row r="166" spans="1:26" ht="15.6">
      <c r="A166" s="122"/>
      <c r="B166" s="122"/>
      <c r="C166" s="122"/>
      <c r="D166" s="122"/>
      <c r="E166" s="122"/>
      <c r="F166" s="121"/>
      <c r="G166" s="12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5.6">
      <c r="A167" s="122"/>
      <c r="B167" s="122"/>
      <c r="C167" s="122"/>
      <c r="D167" s="122"/>
      <c r="E167" s="120"/>
      <c r="F167" s="121"/>
      <c r="G167" s="12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121"/>
      <c r="T167" s="121"/>
      <c r="U167" s="121"/>
      <c r="V167" s="121"/>
      <c r="W167" s="121"/>
      <c r="X167" s="121"/>
      <c r="Y167" s="121"/>
      <c r="Z167" s="121"/>
    </row>
    <row r="168" spans="1:26" ht="15.6">
      <c r="A168" s="122"/>
      <c r="B168" s="122"/>
      <c r="C168" s="122"/>
      <c r="D168" s="122"/>
      <c r="E168" s="122"/>
      <c r="F168" s="121"/>
      <c r="G168" s="12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5.6">
      <c r="A169" s="122"/>
      <c r="B169" s="122"/>
      <c r="C169" s="122"/>
      <c r="D169" s="122"/>
      <c r="E169" s="122"/>
      <c r="F169" s="121"/>
      <c r="G169" s="12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5.6">
      <c r="A170" s="122"/>
      <c r="B170" s="122"/>
      <c r="C170" s="122"/>
      <c r="D170" s="122"/>
      <c r="E170" s="122"/>
      <c r="F170" s="121"/>
      <c r="G170" s="12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5.6">
      <c r="A171" s="122"/>
      <c r="B171" s="122"/>
      <c r="C171" s="122"/>
      <c r="D171" s="122"/>
      <c r="E171" s="122"/>
      <c r="F171" s="121"/>
      <c r="G171" s="12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5.6">
      <c r="A172" s="122"/>
      <c r="B172" s="122"/>
      <c r="C172" s="122"/>
      <c r="D172" s="122"/>
      <c r="E172" s="122"/>
      <c r="F172" s="121"/>
      <c r="G172" s="12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5.6">
      <c r="A173" s="122"/>
      <c r="B173" s="122"/>
      <c r="C173" s="122"/>
      <c r="D173" s="122"/>
      <c r="E173" s="122"/>
      <c r="F173" s="121"/>
      <c r="G173" s="12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5.6">
      <c r="A174" s="122"/>
      <c r="B174" s="122"/>
      <c r="C174" s="122"/>
      <c r="D174" s="122"/>
      <c r="E174" s="122"/>
      <c r="F174" s="121"/>
      <c r="G174" s="12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5.6">
      <c r="A175" s="122"/>
      <c r="B175" s="122"/>
      <c r="C175" s="122"/>
      <c r="D175" s="122"/>
      <c r="E175" s="120"/>
      <c r="F175" s="121"/>
      <c r="G175" s="12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121"/>
      <c r="T175" s="121"/>
      <c r="U175" s="121"/>
      <c r="V175" s="121"/>
      <c r="W175" s="121"/>
      <c r="X175" s="121"/>
      <c r="Y175" s="121"/>
      <c r="Z175" s="121"/>
    </row>
    <row r="176" spans="1:26" ht="15.6">
      <c r="A176" s="122"/>
      <c r="B176" s="122"/>
      <c r="C176" s="122"/>
      <c r="D176" s="122"/>
      <c r="E176" s="122"/>
      <c r="F176" s="121"/>
      <c r="G176" s="12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5.6">
      <c r="A177" s="122"/>
      <c r="B177" s="122"/>
      <c r="C177" s="122"/>
      <c r="D177" s="122"/>
      <c r="E177" s="120"/>
      <c r="F177" s="121"/>
      <c r="G177" s="12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121"/>
      <c r="T177" s="121"/>
      <c r="U177" s="121"/>
      <c r="V177" s="121"/>
      <c r="W177" s="121"/>
      <c r="X177" s="121"/>
      <c r="Y177" s="121"/>
      <c r="Z177" s="121"/>
    </row>
    <row r="178" spans="1:26" ht="15.6">
      <c r="A178" s="122"/>
      <c r="B178" s="122"/>
      <c r="C178" s="122"/>
      <c r="D178" s="122"/>
      <c r="E178" s="122"/>
      <c r="F178" s="121"/>
      <c r="G178" s="12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5.6">
      <c r="A179" s="122"/>
      <c r="B179" s="122"/>
      <c r="C179" s="122"/>
      <c r="D179" s="122"/>
      <c r="E179" s="120"/>
      <c r="F179" s="121"/>
      <c r="G179" s="12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121"/>
      <c r="T179" s="121"/>
      <c r="U179" s="121"/>
      <c r="V179" s="121"/>
      <c r="W179" s="121"/>
      <c r="X179" s="121"/>
      <c r="Y179" s="121"/>
      <c r="Z179" s="121"/>
    </row>
    <row r="180" spans="1:26" ht="15.6">
      <c r="A180" s="122"/>
      <c r="B180" s="122"/>
      <c r="C180" s="122"/>
      <c r="D180" s="122"/>
      <c r="E180" s="122"/>
      <c r="F180" s="121"/>
      <c r="G180" s="12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5.6">
      <c r="A181" s="122"/>
      <c r="B181" s="122"/>
      <c r="C181" s="122"/>
      <c r="D181" s="122"/>
      <c r="E181" s="120"/>
      <c r="F181" s="121"/>
      <c r="G181" s="12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121"/>
      <c r="T181" s="121"/>
      <c r="U181" s="121"/>
      <c r="V181" s="121"/>
      <c r="W181" s="121"/>
      <c r="X181" s="121"/>
      <c r="Y181" s="121"/>
      <c r="Z181" s="121"/>
    </row>
    <row r="182" spans="1:26" ht="15.6">
      <c r="A182" s="122"/>
      <c r="B182" s="122"/>
      <c r="C182" s="122"/>
      <c r="D182" s="122"/>
      <c r="E182" s="122"/>
      <c r="F182" s="121"/>
      <c r="G182" s="12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5.6">
      <c r="A183" s="122"/>
      <c r="B183" s="122"/>
      <c r="C183" s="122"/>
      <c r="D183" s="122"/>
      <c r="E183" s="122"/>
      <c r="F183" s="121"/>
      <c r="G183" s="12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5.6">
      <c r="A184" s="122"/>
      <c r="B184" s="122"/>
      <c r="C184" s="122"/>
      <c r="D184" s="122"/>
      <c r="E184" s="122"/>
      <c r="F184" s="121"/>
      <c r="G184" s="12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5.6">
      <c r="A185" s="122"/>
      <c r="B185" s="122"/>
      <c r="C185" s="122"/>
      <c r="D185" s="122"/>
      <c r="E185" s="120"/>
      <c r="F185" s="121"/>
      <c r="G185" s="12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121"/>
      <c r="T185" s="121"/>
      <c r="U185" s="121"/>
      <c r="V185" s="121"/>
      <c r="W185" s="121"/>
      <c r="X185" s="121"/>
      <c r="Y185" s="121"/>
      <c r="Z185" s="121"/>
    </row>
    <row r="186" spans="1:26" ht="15.6">
      <c r="A186" s="122"/>
      <c r="B186" s="122"/>
      <c r="C186" s="122"/>
      <c r="D186" s="122"/>
      <c r="E186" s="122"/>
      <c r="F186" s="121"/>
      <c r="G186" s="12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5.6">
      <c r="A187" s="122"/>
      <c r="B187" s="122"/>
      <c r="C187" s="122"/>
      <c r="D187" s="122"/>
      <c r="E187" s="122"/>
      <c r="F187" s="121"/>
      <c r="G187" s="12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5.6">
      <c r="A188" s="122"/>
      <c r="B188" s="122"/>
      <c r="C188" s="122"/>
      <c r="D188" s="122"/>
      <c r="E188" s="122"/>
      <c r="F188" s="121"/>
      <c r="G188" s="12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5.6">
      <c r="A189" s="122"/>
      <c r="B189" s="122"/>
      <c r="C189" s="122"/>
      <c r="D189" s="122"/>
      <c r="E189" s="122"/>
      <c r="F189" s="121"/>
      <c r="G189" s="12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5.6">
      <c r="A190" s="122"/>
      <c r="B190" s="122"/>
      <c r="C190" s="122"/>
      <c r="D190" s="122"/>
      <c r="E190" s="122"/>
      <c r="F190" s="121"/>
      <c r="G190" s="12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5.6">
      <c r="A191" s="122"/>
      <c r="B191" s="122"/>
      <c r="C191" s="122"/>
      <c r="D191" s="122"/>
      <c r="E191" s="122"/>
      <c r="F191" s="121"/>
      <c r="G191" s="12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5.6">
      <c r="A192" s="122"/>
      <c r="B192" s="122"/>
      <c r="C192" s="122"/>
      <c r="D192" s="122"/>
      <c r="E192" s="122"/>
      <c r="F192" s="121"/>
      <c r="G192" s="12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5.6">
      <c r="A193" s="122"/>
      <c r="B193" s="122"/>
      <c r="C193" s="122"/>
      <c r="D193" s="122"/>
      <c r="E193" s="122"/>
      <c r="F193" s="121"/>
      <c r="G193" s="12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5.6">
      <c r="A194" s="122"/>
      <c r="B194" s="122"/>
      <c r="C194" s="122"/>
      <c r="D194" s="122"/>
      <c r="E194" s="122"/>
      <c r="F194" s="121"/>
      <c r="G194" s="12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5.6">
      <c r="A195" s="122"/>
      <c r="B195" s="122"/>
      <c r="C195" s="122"/>
      <c r="D195" s="122"/>
      <c r="E195" s="122"/>
      <c r="F195" s="121"/>
      <c r="G195" s="12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5.6">
      <c r="A196" s="122"/>
      <c r="B196" s="122"/>
      <c r="C196" s="122"/>
      <c r="D196" s="122"/>
      <c r="E196" s="122"/>
      <c r="F196" s="121"/>
      <c r="G196" s="12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5.6">
      <c r="A197" s="122"/>
      <c r="B197" s="122"/>
      <c r="C197" s="122"/>
      <c r="D197" s="122"/>
      <c r="E197" s="122"/>
      <c r="F197" s="121"/>
      <c r="G197" s="12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5.6">
      <c r="A198" s="122"/>
      <c r="B198" s="122"/>
      <c r="C198" s="122"/>
      <c r="D198" s="122"/>
      <c r="E198" s="122"/>
      <c r="F198" s="121"/>
      <c r="G198" s="12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5.6">
      <c r="A199" s="122"/>
      <c r="B199" s="122"/>
      <c r="C199" s="122"/>
      <c r="D199" s="122"/>
      <c r="E199" s="122"/>
      <c r="F199" s="121"/>
      <c r="G199" s="12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5.6">
      <c r="A200" s="122"/>
      <c r="B200" s="122"/>
      <c r="C200" s="122"/>
      <c r="D200" s="122"/>
      <c r="E200" s="122"/>
      <c r="F200" s="121"/>
      <c r="G200" s="12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5.6">
      <c r="A201" s="122"/>
      <c r="B201" s="122"/>
      <c r="C201" s="122"/>
      <c r="D201" s="122"/>
      <c r="E201" s="122"/>
      <c r="F201" s="121"/>
      <c r="G201" s="12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5.6">
      <c r="A202" s="122"/>
      <c r="B202" s="122"/>
      <c r="C202" s="122"/>
      <c r="D202" s="122"/>
      <c r="E202" s="122"/>
      <c r="F202" s="121"/>
      <c r="G202" s="12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5.6">
      <c r="A203" s="122"/>
      <c r="B203" s="122"/>
      <c r="C203" s="122"/>
      <c r="D203" s="122"/>
      <c r="E203" s="122"/>
      <c r="F203" s="121"/>
      <c r="G203" s="12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5.6">
      <c r="A204" s="122"/>
      <c r="B204" s="122"/>
      <c r="C204" s="122"/>
      <c r="D204" s="122"/>
      <c r="E204" s="122"/>
      <c r="F204" s="121"/>
      <c r="G204" s="12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5.6">
      <c r="A205" s="122"/>
      <c r="B205" s="122"/>
      <c r="C205" s="122"/>
      <c r="D205" s="122"/>
      <c r="E205" s="122"/>
      <c r="F205" s="121"/>
      <c r="G205" s="12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5.6">
      <c r="A206" s="122"/>
      <c r="B206" s="122"/>
      <c r="C206" s="122"/>
      <c r="D206" s="122"/>
      <c r="E206" s="122"/>
      <c r="F206" s="121"/>
      <c r="G206" s="12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5.6">
      <c r="A207" s="122"/>
      <c r="B207" s="122"/>
      <c r="C207" s="122"/>
      <c r="D207" s="122"/>
      <c r="E207" s="122"/>
      <c r="F207" s="121"/>
      <c r="G207" s="12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5.6">
      <c r="A208" s="122"/>
      <c r="B208" s="122"/>
      <c r="C208" s="122"/>
      <c r="D208" s="122"/>
      <c r="E208" s="122"/>
      <c r="F208" s="121"/>
      <c r="G208" s="12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5.6">
      <c r="A209" s="122"/>
      <c r="B209" s="122"/>
      <c r="C209" s="122"/>
      <c r="D209" s="122"/>
      <c r="E209" s="122"/>
      <c r="F209" s="121"/>
      <c r="G209" s="12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5.6">
      <c r="A210" s="122"/>
      <c r="B210" s="122"/>
      <c r="C210" s="122"/>
      <c r="D210" s="122"/>
      <c r="E210" s="122"/>
      <c r="F210" s="121"/>
      <c r="G210" s="12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5.6">
      <c r="A211" s="122"/>
      <c r="B211" s="122"/>
      <c r="C211" s="122"/>
      <c r="D211" s="122"/>
      <c r="E211" s="122"/>
      <c r="F211" s="121"/>
      <c r="G211" s="12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5.6">
      <c r="A212" s="122"/>
      <c r="B212" s="122"/>
      <c r="C212" s="122"/>
      <c r="D212" s="122"/>
      <c r="E212" s="122"/>
      <c r="F212" s="121"/>
      <c r="G212" s="12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5.6">
      <c r="A213" s="122"/>
      <c r="B213" s="122"/>
      <c r="C213" s="122"/>
      <c r="D213" s="122"/>
      <c r="E213" s="122"/>
      <c r="F213" s="121"/>
      <c r="G213" s="12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5.6">
      <c r="A214" s="122"/>
      <c r="B214" s="122"/>
      <c r="C214" s="122"/>
      <c r="D214" s="122"/>
      <c r="E214" s="122"/>
      <c r="F214" s="121"/>
      <c r="G214" s="12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5.6">
      <c r="A215" s="122"/>
      <c r="B215" s="122"/>
      <c r="C215" s="122"/>
      <c r="D215" s="122"/>
      <c r="E215" s="122"/>
      <c r="F215" s="121"/>
      <c r="G215" s="12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5.6">
      <c r="A216" s="122"/>
      <c r="B216" s="122"/>
      <c r="C216" s="122"/>
      <c r="D216" s="122"/>
      <c r="E216" s="122"/>
      <c r="F216" s="121"/>
      <c r="G216" s="12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5.6">
      <c r="A217" s="122"/>
      <c r="B217" s="122"/>
      <c r="C217" s="122"/>
      <c r="D217" s="122"/>
      <c r="E217" s="122"/>
      <c r="F217" s="121"/>
      <c r="G217" s="12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5.6">
      <c r="A218" s="122"/>
      <c r="B218" s="122"/>
      <c r="C218" s="122"/>
      <c r="D218" s="122"/>
      <c r="E218" s="122"/>
      <c r="F218" s="121"/>
      <c r="G218" s="12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5.6">
      <c r="A219" s="122"/>
      <c r="B219" s="122"/>
      <c r="C219" s="122"/>
      <c r="D219" s="122"/>
      <c r="E219" s="122"/>
      <c r="F219" s="121"/>
      <c r="G219" s="12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5.6">
      <c r="A220" s="122"/>
      <c r="B220" s="122"/>
      <c r="C220" s="122"/>
      <c r="D220" s="122"/>
      <c r="E220" s="122"/>
      <c r="F220" s="121"/>
      <c r="G220" s="12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5.6">
      <c r="A221" s="122"/>
      <c r="B221" s="122"/>
      <c r="C221" s="122"/>
      <c r="D221" s="122"/>
      <c r="E221" s="122"/>
      <c r="F221" s="121"/>
      <c r="G221" s="12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5.6">
      <c r="A222" s="122"/>
      <c r="B222" s="122"/>
      <c r="C222" s="122"/>
      <c r="D222" s="122"/>
      <c r="E222" s="122"/>
      <c r="F222" s="121"/>
      <c r="G222" s="12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5.6">
      <c r="A223" s="122"/>
      <c r="B223" s="122"/>
      <c r="C223" s="122"/>
      <c r="D223" s="122"/>
      <c r="E223" s="122"/>
      <c r="F223" s="121"/>
      <c r="G223" s="12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5.6">
      <c r="A224" s="122"/>
      <c r="B224" s="122"/>
      <c r="C224" s="122"/>
      <c r="D224" s="122"/>
      <c r="E224" s="122"/>
      <c r="F224" s="121"/>
      <c r="G224" s="12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5.6">
      <c r="A225" s="122"/>
      <c r="B225" s="122"/>
      <c r="C225" s="122"/>
      <c r="D225" s="122"/>
      <c r="E225" s="122"/>
      <c r="F225" s="121"/>
      <c r="G225" s="12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5.6">
      <c r="A226" s="122"/>
      <c r="B226" s="122"/>
      <c r="C226" s="122"/>
      <c r="D226" s="122"/>
      <c r="E226" s="122"/>
      <c r="F226" s="121"/>
      <c r="G226" s="12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5.6">
      <c r="A227" s="122"/>
      <c r="B227" s="122"/>
      <c r="C227" s="122"/>
      <c r="D227" s="122"/>
      <c r="E227" s="122"/>
      <c r="F227" s="121"/>
      <c r="G227" s="12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5.6">
      <c r="A228" s="122"/>
      <c r="B228" s="122"/>
      <c r="C228" s="122"/>
      <c r="D228" s="122"/>
      <c r="E228" s="122"/>
      <c r="F228" s="121"/>
      <c r="G228" s="12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5.6">
      <c r="A229" s="122"/>
      <c r="B229" s="122"/>
      <c r="C229" s="122"/>
      <c r="D229" s="122"/>
      <c r="E229" s="122"/>
      <c r="F229" s="121"/>
      <c r="G229" s="12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5.6">
      <c r="A230" s="122"/>
      <c r="B230" s="122"/>
      <c r="C230" s="122"/>
      <c r="D230" s="122"/>
      <c r="E230" s="122"/>
      <c r="F230" s="121"/>
      <c r="G230" s="12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5.6">
      <c r="A231" s="122"/>
      <c r="B231" s="122"/>
      <c r="C231" s="122"/>
      <c r="D231" s="122"/>
      <c r="E231" s="122"/>
      <c r="F231" s="121"/>
      <c r="G231" s="12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5.6">
      <c r="A232" s="122"/>
      <c r="B232" s="122"/>
      <c r="C232" s="122"/>
      <c r="D232" s="122"/>
      <c r="E232" s="122"/>
      <c r="F232" s="121"/>
      <c r="G232" s="12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5.6">
      <c r="A233" s="122"/>
      <c r="B233" s="122"/>
      <c r="C233" s="122"/>
      <c r="D233" s="122"/>
      <c r="E233" s="122"/>
      <c r="F233" s="121"/>
      <c r="G233" s="12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5.6">
      <c r="A234" s="122"/>
      <c r="B234" s="122"/>
      <c r="C234" s="122"/>
      <c r="D234" s="122"/>
      <c r="E234" s="122"/>
      <c r="F234" s="121"/>
      <c r="G234" s="12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5.6">
      <c r="A235" s="122"/>
      <c r="B235" s="122"/>
      <c r="C235" s="122"/>
      <c r="D235" s="122"/>
      <c r="E235" s="122"/>
      <c r="F235" s="121"/>
      <c r="G235" s="12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5.6">
      <c r="A236" s="122"/>
      <c r="B236" s="122"/>
      <c r="C236" s="122"/>
      <c r="D236" s="122"/>
      <c r="E236" s="122"/>
      <c r="F236" s="121"/>
      <c r="G236" s="12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5.6">
      <c r="A237" s="122"/>
      <c r="B237" s="122"/>
      <c r="C237" s="122"/>
      <c r="D237" s="122"/>
      <c r="E237" s="122"/>
      <c r="F237" s="121"/>
      <c r="G237" s="12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5.6">
      <c r="A238" s="122"/>
      <c r="B238" s="122"/>
      <c r="C238" s="122"/>
      <c r="D238" s="122"/>
      <c r="E238" s="122"/>
      <c r="F238" s="121"/>
      <c r="G238" s="12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5.6">
      <c r="A239" s="122"/>
      <c r="B239" s="122"/>
      <c r="C239" s="122"/>
      <c r="D239" s="122"/>
      <c r="E239" s="122"/>
      <c r="F239" s="121"/>
      <c r="G239" s="12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5.6">
      <c r="A240" s="122"/>
      <c r="B240" s="122"/>
      <c r="C240" s="122"/>
      <c r="D240" s="122"/>
      <c r="E240" s="122"/>
      <c r="F240" s="121"/>
      <c r="G240" s="12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5.6">
      <c r="A241" s="122"/>
      <c r="B241" s="122"/>
      <c r="C241" s="122"/>
      <c r="D241" s="122"/>
      <c r="E241" s="122"/>
      <c r="F241" s="121"/>
      <c r="G241" s="12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5.6">
      <c r="A242" s="122"/>
      <c r="B242" s="122"/>
      <c r="C242" s="122"/>
      <c r="D242" s="122"/>
      <c r="E242" s="122"/>
      <c r="F242" s="121"/>
      <c r="G242" s="12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5.6">
      <c r="A243" s="122"/>
      <c r="B243" s="122"/>
      <c r="C243" s="122"/>
      <c r="D243" s="122"/>
      <c r="E243" s="122"/>
      <c r="F243" s="121"/>
      <c r="G243" s="12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5.6">
      <c r="A244" s="122"/>
      <c r="B244" s="122"/>
      <c r="C244" s="122"/>
      <c r="D244" s="122"/>
      <c r="E244" s="122"/>
      <c r="F244" s="121"/>
      <c r="G244" s="12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5.6">
      <c r="A245" s="122"/>
      <c r="B245" s="122"/>
      <c r="C245" s="122"/>
      <c r="D245" s="122"/>
      <c r="E245" s="122"/>
      <c r="F245" s="121"/>
      <c r="G245" s="12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5.6">
      <c r="A246" s="122"/>
      <c r="B246" s="122"/>
      <c r="C246" s="122"/>
      <c r="D246" s="122"/>
      <c r="E246" s="122"/>
      <c r="F246" s="121"/>
      <c r="G246" s="12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5.6">
      <c r="A247" s="122"/>
      <c r="B247" s="122"/>
      <c r="C247" s="122"/>
      <c r="D247" s="122"/>
      <c r="E247" s="122"/>
      <c r="F247" s="121"/>
      <c r="G247" s="12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5.6">
      <c r="A248" s="122"/>
      <c r="B248" s="122"/>
      <c r="C248" s="122"/>
      <c r="D248" s="122"/>
      <c r="E248" s="122"/>
      <c r="F248" s="121"/>
      <c r="G248" s="12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5.6">
      <c r="A249" s="122"/>
      <c r="B249" s="122"/>
      <c r="C249" s="122"/>
      <c r="D249" s="122"/>
      <c r="E249" s="122"/>
      <c r="F249" s="121"/>
      <c r="G249" s="12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5.6">
      <c r="A250" s="122"/>
      <c r="B250" s="122"/>
      <c r="C250" s="122"/>
      <c r="D250" s="122"/>
      <c r="E250" s="122"/>
      <c r="F250" s="121"/>
      <c r="G250" s="12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5.6">
      <c r="A251" s="122"/>
      <c r="B251" s="122"/>
      <c r="C251" s="122"/>
      <c r="D251" s="122"/>
      <c r="E251" s="122"/>
      <c r="F251" s="121"/>
      <c r="G251" s="12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5.6">
      <c r="A252" s="122"/>
      <c r="B252" s="122"/>
      <c r="C252" s="122"/>
      <c r="D252" s="122"/>
      <c r="E252" s="122"/>
      <c r="F252" s="121"/>
      <c r="G252" s="12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5.6">
      <c r="A253" s="122"/>
      <c r="B253" s="122"/>
      <c r="C253" s="122"/>
      <c r="D253" s="122"/>
      <c r="E253" s="122"/>
      <c r="F253" s="121"/>
      <c r="G253" s="12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5.6">
      <c r="A254" s="122"/>
      <c r="B254" s="122"/>
      <c r="C254" s="122"/>
      <c r="D254" s="122"/>
      <c r="E254" s="122"/>
      <c r="F254" s="121"/>
      <c r="G254" s="12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5.6">
      <c r="A255" s="122"/>
      <c r="B255" s="122"/>
      <c r="C255" s="122"/>
      <c r="D255" s="122"/>
      <c r="E255" s="122"/>
      <c r="F255" s="121"/>
      <c r="G255" s="12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5.6">
      <c r="A256" s="122"/>
      <c r="B256" s="122"/>
      <c r="C256" s="122"/>
      <c r="D256" s="122"/>
      <c r="E256" s="122"/>
      <c r="F256" s="121"/>
      <c r="G256" s="12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5.6">
      <c r="A257" s="122"/>
      <c r="B257" s="122"/>
      <c r="C257" s="122"/>
      <c r="D257" s="122"/>
      <c r="E257" s="122"/>
      <c r="F257" s="121"/>
      <c r="G257" s="12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5.6">
      <c r="A258" s="122"/>
      <c r="B258" s="122"/>
      <c r="C258" s="122"/>
      <c r="D258" s="122"/>
      <c r="E258" s="122"/>
      <c r="F258" s="121"/>
      <c r="G258" s="12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5.6">
      <c r="A259" s="122"/>
      <c r="B259" s="122"/>
      <c r="C259" s="122"/>
      <c r="D259" s="122"/>
      <c r="E259" s="122"/>
      <c r="F259" s="121"/>
      <c r="G259" s="12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5.6">
      <c r="A260" s="122"/>
      <c r="B260" s="122"/>
      <c r="C260" s="122"/>
      <c r="D260" s="122"/>
      <c r="E260" s="122"/>
      <c r="F260" s="121"/>
      <c r="G260" s="12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5.6">
      <c r="A261" s="122"/>
      <c r="B261" s="122"/>
      <c r="C261" s="122"/>
      <c r="D261" s="122"/>
      <c r="E261" s="122"/>
      <c r="F261" s="121"/>
      <c r="G261" s="12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5.6">
      <c r="A262" s="122"/>
      <c r="B262" s="122"/>
      <c r="C262" s="122"/>
      <c r="D262" s="122"/>
      <c r="E262" s="122"/>
      <c r="F262" s="121"/>
      <c r="G262" s="12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5.6">
      <c r="A263" s="122"/>
      <c r="B263" s="122"/>
      <c r="C263" s="122"/>
      <c r="D263" s="122"/>
      <c r="E263" s="122"/>
      <c r="F263" s="121"/>
      <c r="G263" s="12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5.6">
      <c r="A264" s="122"/>
      <c r="B264" s="122"/>
      <c r="C264" s="122"/>
      <c r="D264" s="122"/>
      <c r="E264" s="122"/>
      <c r="F264" s="121"/>
      <c r="G264" s="12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5.6">
      <c r="A265" s="122"/>
      <c r="B265" s="122"/>
      <c r="C265" s="122"/>
      <c r="D265" s="122"/>
      <c r="E265" s="122"/>
      <c r="F265" s="121"/>
      <c r="G265" s="12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5.6">
      <c r="A266" s="122"/>
      <c r="B266" s="122"/>
      <c r="C266" s="122"/>
      <c r="D266" s="122"/>
      <c r="E266" s="122"/>
      <c r="F266" s="121"/>
      <c r="G266" s="12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5.6">
      <c r="A267" s="122"/>
      <c r="B267" s="122"/>
      <c r="C267" s="122"/>
      <c r="D267" s="122"/>
      <c r="E267" s="122"/>
      <c r="F267" s="121"/>
      <c r="G267" s="12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5.6">
      <c r="A268" s="122"/>
      <c r="B268" s="122"/>
      <c r="C268" s="122"/>
      <c r="D268" s="122"/>
      <c r="E268" s="122"/>
      <c r="F268" s="121"/>
      <c r="G268" s="12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5.6">
      <c r="A269" s="122"/>
      <c r="B269" s="122"/>
      <c r="C269" s="122"/>
      <c r="D269" s="122"/>
      <c r="E269" s="122"/>
      <c r="F269" s="121"/>
      <c r="G269" s="12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5.6">
      <c r="A270" s="122"/>
      <c r="B270" s="122"/>
      <c r="C270" s="122"/>
      <c r="D270" s="122"/>
      <c r="E270" s="122"/>
      <c r="F270" s="121"/>
      <c r="G270" s="12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5.6">
      <c r="A271" s="122"/>
      <c r="B271" s="122"/>
      <c r="C271" s="122"/>
      <c r="D271" s="122"/>
      <c r="E271" s="122"/>
      <c r="F271" s="121"/>
      <c r="G271" s="12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5.6">
      <c r="A272" s="122"/>
      <c r="B272" s="122"/>
      <c r="C272" s="122"/>
      <c r="D272" s="122"/>
      <c r="E272" s="122"/>
      <c r="F272" s="121"/>
      <c r="G272" s="12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5.6">
      <c r="A273" s="122"/>
      <c r="B273" s="122"/>
      <c r="C273" s="122"/>
      <c r="D273" s="122"/>
      <c r="E273" s="122"/>
      <c r="F273" s="121"/>
      <c r="G273" s="12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5.6">
      <c r="A274" s="122"/>
      <c r="B274" s="122"/>
      <c r="C274" s="122"/>
      <c r="D274" s="122"/>
      <c r="E274" s="122"/>
      <c r="F274" s="121"/>
      <c r="G274" s="12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5.6">
      <c r="A275" s="122"/>
      <c r="B275" s="122"/>
      <c r="C275" s="122"/>
      <c r="D275" s="122"/>
      <c r="E275" s="122"/>
      <c r="F275" s="121"/>
      <c r="G275" s="12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5.6">
      <c r="A276" s="122"/>
      <c r="B276" s="122"/>
      <c r="C276" s="122"/>
      <c r="D276" s="122"/>
      <c r="E276" s="122"/>
      <c r="F276" s="121"/>
      <c r="G276" s="12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5.6">
      <c r="A277" s="122"/>
      <c r="B277" s="122"/>
      <c r="C277" s="122"/>
      <c r="D277" s="122"/>
      <c r="E277" s="122"/>
      <c r="F277" s="121"/>
      <c r="G277" s="12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5.6">
      <c r="A278" s="122"/>
      <c r="B278" s="122"/>
      <c r="C278" s="122"/>
      <c r="D278" s="122"/>
      <c r="E278" s="122"/>
      <c r="F278" s="121"/>
      <c r="G278" s="12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5.6">
      <c r="A279" s="122"/>
      <c r="B279" s="122"/>
      <c r="C279" s="122"/>
      <c r="D279" s="122"/>
      <c r="E279" s="122"/>
      <c r="F279" s="121"/>
      <c r="G279" s="12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5.6">
      <c r="A280" s="122"/>
      <c r="B280" s="122"/>
      <c r="C280" s="122"/>
      <c r="D280" s="122"/>
      <c r="E280" s="122"/>
      <c r="F280" s="121"/>
      <c r="G280" s="12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5.6">
      <c r="A281" s="122"/>
      <c r="B281" s="122"/>
      <c r="C281" s="122"/>
      <c r="D281" s="122"/>
      <c r="E281" s="122"/>
      <c r="F281" s="121"/>
      <c r="G281" s="12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5.6">
      <c r="A282" s="122"/>
      <c r="B282" s="122"/>
      <c r="C282" s="122"/>
      <c r="D282" s="122"/>
      <c r="E282" s="122"/>
      <c r="F282" s="121"/>
      <c r="G282" s="12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5.6">
      <c r="A283" s="122"/>
      <c r="B283" s="122"/>
      <c r="C283" s="122"/>
      <c r="D283" s="122"/>
      <c r="E283" s="122"/>
      <c r="F283" s="121"/>
      <c r="G283" s="12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5.6">
      <c r="A284" s="122"/>
      <c r="B284" s="122"/>
      <c r="C284" s="122"/>
      <c r="D284" s="122"/>
      <c r="E284" s="122"/>
      <c r="F284" s="121"/>
      <c r="G284" s="12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5.6">
      <c r="A285" s="122"/>
      <c r="B285" s="122"/>
      <c r="C285" s="122"/>
      <c r="D285" s="122"/>
      <c r="E285" s="122"/>
      <c r="F285" s="121"/>
      <c r="G285" s="12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5.6">
      <c r="A286" s="122"/>
      <c r="B286" s="122"/>
      <c r="C286" s="122"/>
      <c r="D286" s="122"/>
      <c r="E286" s="122"/>
      <c r="F286" s="121"/>
      <c r="G286" s="12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5.6">
      <c r="A287" s="122"/>
      <c r="B287" s="122"/>
      <c r="C287" s="122"/>
      <c r="D287" s="122"/>
      <c r="E287" s="122"/>
      <c r="F287" s="121"/>
      <c r="G287" s="12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5.6">
      <c r="A288" s="122"/>
      <c r="B288" s="122"/>
      <c r="C288" s="122"/>
      <c r="D288" s="122"/>
      <c r="E288" s="122"/>
      <c r="F288" s="121"/>
      <c r="G288" s="12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5.6">
      <c r="A289" s="122"/>
      <c r="B289" s="122"/>
      <c r="C289" s="122"/>
      <c r="D289" s="122"/>
      <c r="E289" s="122"/>
      <c r="F289" s="121"/>
      <c r="G289" s="12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5.6">
      <c r="A290" s="122"/>
      <c r="B290" s="122"/>
      <c r="C290" s="122"/>
      <c r="D290" s="122"/>
      <c r="E290" s="122"/>
      <c r="F290" s="121"/>
      <c r="G290" s="12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5.6">
      <c r="A291" s="122"/>
      <c r="B291" s="122"/>
      <c r="C291" s="122"/>
      <c r="D291" s="122"/>
      <c r="E291" s="122"/>
      <c r="F291" s="121"/>
      <c r="G291" s="12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5.6">
      <c r="A292" s="122"/>
      <c r="B292" s="122"/>
      <c r="C292" s="122"/>
      <c r="D292" s="122"/>
      <c r="E292" s="122"/>
      <c r="F292" s="121"/>
      <c r="G292" s="12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5.6">
      <c r="A293" s="122"/>
      <c r="B293" s="122"/>
      <c r="C293" s="122"/>
      <c r="D293" s="122"/>
      <c r="E293" s="122"/>
      <c r="F293" s="121"/>
      <c r="G293" s="12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5.6">
      <c r="A294" s="122"/>
      <c r="B294" s="122"/>
      <c r="C294" s="122"/>
      <c r="D294" s="122"/>
      <c r="E294" s="122"/>
      <c r="F294" s="121"/>
      <c r="G294" s="12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5.6">
      <c r="A295" s="122"/>
      <c r="B295" s="122"/>
      <c r="C295" s="122"/>
      <c r="D295" s="122"/>
      <c r="E295" s="122"/>
      <c r="F295" s="121"/>
      <c r="G295" s="12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5.6">
      <c r="A296" s="122"/>
      <c r="B296" s="122"/>
      <c r="C296" s="122"/>
      <c r="D296" s="122"/>
      <c r="E296" s="122"/>
      <c r="F296" s="121"/>
      <c r="G296" s="12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5.6">
      <c r="A297" s="122"/>
      <c r="B297" s="122"/>
      <c r="C297" s="122"/>
      <c r="D297" s="122"/>
      <c r="E297" s="122"/>
      <c r="F297" s="121"/>
      <c r="G297" s="12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5.6">
      <c r="A298" s="122"/>
      <c r="B298" s="122"/>
      <c r="C298" s="122"/>
      <c r="D298" s="122"/>
      <c r="E298" s="122"/>
      <c r="F298" s="121"/>
      <c r="G298" s="12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5.6">
      <c r="A299" s="122"/>
      <c r="B299" s="122"/>
      <c r="C299" s="122"/>
      <c r="D299" s="122"/>
      <c r="E299" s="122"/>
      <c r="F299" s="121"/>
      <c r="G299" s="12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5.6">
      <c r="A300" s="122"/>
      <c r="B300" s="122"/>
      <c r="C300" s="122"/>
      <c r="D300" s="122"/>
      <c r="E300" s="122"/>
      <c r="F300" s="121"/>
      <c r="G300" s="12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5.6">
      <c r="A301" s="122"/>
      <c r="B301" s="122"/>
      <c r="C301" s="122"/>
      <c r="D301" s="122"/>
      <c r="E301" s="122"/>
      <c r="F301" s="121"/>
      <c r="G301" s="12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5.6">
      <c r="A302" s="122"/>
      <c r="B302" s="122"/>
      <c r="C302" s="122"/>
      <c r="D302" s="122"/>
      <c r="E302" s="122"/>
      <c r="F302" s="121"/>
      <c r="G302" s="12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5.6">
      <c r="A303" s="122"/>
      <c r="B303" s="122"/>
      <c r="C303" s="122"/>
      <c r="D303" s="122"/>
      <c r="E303" s="122"/>
      <c r="F303" s="121"/>
      <c r="G303" s="12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5.6">
      <c r="A304" s="122"/>
      <c r="B304" s="122"/>
      <c r="C304" s="122"/>
      <c r="D304" s="122"/>
      <c r="E304" s="122"/>
      <c r="F304" s="121"/>
      <c r="G304" s="12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5.6">
      <c r="A305" s="122"/>
      <c r="B305" s="122"/>
      <c r="C305" s="122"/>
      <c r="D305" s="122"/>
      <c r="E305" s="122"/>
      <c r="F305" s="121"/>
      <c r="G305" s="12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5.6">
      <c r="A306" s="122"/>
      <c r="B306" s="122"/>
      <c r="C306" s="122"/>
      <c r="D306" s="122"/>
      <c r="E306" s="122"/>
      <c r="F306" s="121"/>
      <c r="G306" s="12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5.6">
      <c r="A307" s="122"/>
      <c r="B307" s="122"/>
      <c r="C307" s="122"/>
      <c r="D307" s="122"/>
      <c r="E307" s="122"/>
      <c r="F307" s="121"/>
      <c r="G307" s="12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5.6">
      <c r="A308" s="122"/>
      <c r="B308" s="122"/>
      <c r="C308" s="122"/>
      <c r="D308" s="122"/>
      <c r="E308" s="122"/>
      <c r="F308" s="121"/>
      <c r="G308" s="12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5.6">
      <c r="A309" s="122"/>
      <c r="B309" s="122"/>
      <c r="C309" s="122"/>
      <c r="D309" s="122"/>
      <c r="E309" s="122"/>
      <c r="F309" s="121"/>
      <c r="G309" s="12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5.6">
      <c r="A310" s="122"/>
      <c r="B310" s="122"/>
      <c r="C310" s="122"/>
      <c r="D310" s="122"/>
      <c r="E310" s="122"/>
      <c r="F310" s="121"/>
      <c r="G310" s="12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5.6">
      <c r="A311" s="122"/>
      <c r="B311" s="122"/>
      <c r="C311" s="122"/>
      <c r="D311" s="122"/>
      <c r="E311" s="122"/>
      <c r="F311" s="121"/>
      <c r="G311" s="12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5.6">
      <c r="A312" s="122"/>
      <c r="B312" s="122"/>
      <c r="C312" s="122"/>
      <c r="D312" s="122"/>
      <c r="E312" s="122"/>
      <c r="F312" s="121"/>
      <c r="G312" s="12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5.6">
      <c r="A313" s="122"/>
      <c r="B313" s="122"/>
      <c r="C313" s="122"/>
      <c r="D313" s="122"/>
      <c r="E313" s="122"/>
      <c r="F313" s="121"/>
      <c r="G313" s="12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5.6">
      <c r="A314" s="122"/>
      <c r="B314" s="122"/>
      <c r="C314" s="122"/>
      <c r="D314" s="122"/>
      <c r="E314" s="122"/>
      <c r="F314" s="121"/>
      <c r="G314" s="12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5.6">
      <c r="A315" s="122"/>
      <c r="B315" s="122"/>
      <c r="C315" s="122"/>
      <c r="D315" s="122"/>
      <c r="E315" s="122"/>
      <c r="F315" s="121"/>
      <c r="G315" s="12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5.6">
      <c r="A316" s="122"/>
      <c r="B316" s="122"/>
      <c r="C316" s="122"/>
      <c r="D316" s="122"/>
      <c r="E316" s="122"/>
      <c r="F316" s="121"/>
      <c r="G316" s="12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5.6">
      <c r="A317" s="122"/>
      <c r="B317" s="122"/>
      <c r="C317" s="122"/>
      <c r="D317" s="122"/>
      <c r="E317" s="122"/>
      <c r="F317" s="121"/>
      <c r="G317" s="12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5.6">
      <c r="A318" s="122"/>
      <c r="B318" s="122"/>
      <c r="C318" s="122"/>
      <c r="D318" s="122"/>
      <c r="E318" s="122"/>
      <c r="F318" s="121"/>
      <c r="G318" s="12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5.6">
      <c r="A319" s="122"/>
      <c r="B319" s="122"/>
      <c r="C319" s="122"/>
      <c r="D319" s="122"/>
      <c r="E319" s="122"/>
      <c r="F319" s="121"/>
      <c r="G319" s="12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5.6">
      <c r="A320" s="122"/>
      <c r="B320" s="122"/>
      <c r="C320" s="122"/>
      <c r="D320" s="122"/>
      <c r="E320" s="122"/>
      <c r="F320" s="121"/>
      <c r="G320" s="12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5.6">
      <c r="A321" s="122"/>
      <c r="B321" s="122"/>
      <c r="C321" s="122"/>
      <c r="D321" s="122"/>
      <c r="E321" s="122"/>
      <c r="F321" s="121"/>
      <c r="G321" s="12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5.6">
      <c r="A322" s="122"/>
      <c r="B322" s="122"/>
      <c r="C322" s="122"/>
      <c r="D322" s="122"/>
      <c r="E322" s="122"/>
      <c r="F322" s="121"/>
      <c r="G322" s="12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5.6">
      <c r="A323" s="122"/>
      <c r="B323" s="122"/>
      <c r="C323" s="122"/>
      <c r="D323" s="122"/>
      <c r="E323" s="122"/>
      <c r="F323" s="121"/>
      <c r="G323" s="12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5.6">
      <c r="A324" s="122"/>
      <c r="B324" s="122"/>
      <c r="C324" s="122"/>
      <c r="D324" s="122"/>
      <c r="E324" s="122"/>
      <c r="F324" s="121"/>
      <c r="G324" s="12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5.6">
      <c r="A325" s="122"/>
      <c r="B325" s="122"/>
      <c r="C325" s="122"/>
      <c r="D325" s="122"/>
      <c r="E325" s="122"/>
      <c r="F325" s="121"/>
      <c r="G325" s="12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5.6">
      <c r="A326" s="122"/>
      <c r="B326" s="122"/>
      <c r="C326" s="122"/>
      <c r="D326" s="122"/>
      <c r="E326" s="122"/>
      <c r="F326" s="121"/>
      <c r="G326" s="12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5.6">
      <c r="A327" s="122"/>
      <c r="B327" s="122"/>
      <c r="C327" s="122"/>
      <c r="D327" s="122"/>
      <c r="E327" s="122"/>
      <c r="F327" s="121"/>
      <c r="G327" s="12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5.6">
      <c r="A328" s="122"/>
      <c r="B328" s="122"/>
      <c r="C328" s="122"/>
      <c r="D328" s="122"/>
      <c r="E328" s="122"/>
      <c r="F328" s="121"/>
      <c r="G328" s="12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5.6">
      <c r="A329" s="122"/>
      <c r="B329" s="122"/>
      <c r="C329" s="122"/>
      <c r="D329" s="122"/>
      <c r="E329" s="122"/>
      <c r="F329" s="121"/>
      <c r="G329" s="12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5.6">
      <c r="A330" s="122"/>
      <c r="B330" s="122"/>
      <c r="C330" s="122"/>
      <c r="D330" s="122"/>
      <c r="E330" s="122"/>
      <c r="F330" s="121"/>
      <c r="G330" s="12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5.6">
      <c r="A331" s="122"/>
      <c r="B331" s="122"/>
      <c r="C331" s="122"/>
      <c r="D331" s="122"/>
      <c r="E331" s="122"/>
      <c r="F331" s="121"/>
      <c r="G331" s="12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5.6">
      <c r="A332" s="122"/>
      <c r="B332" s="122"/>
      <c r="C332" s="122"/>
      <c r="D332" s="122"/>
      <c r="E332" s="122"/>
      <c r="F332" s="121"/>
      <c r="G332" s="12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5.6">
      <c r="A333" s="122"/>
      <c r="B333" s="122"/>
      <c r="C333" s="122"/>
      <c r="D333" s="122"/>
      <c r="E333" s="122"/>
      <c r="F333" s="121"/>
      <c r="G333" s="12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5.6">
      <c r="A334" s="122"/>
      <c r="B334" s="122"/>
      <c r="C334" s="122"/>
      <c r="D334" s="122"/>
      <c r="E334" s="122"/>
      <c r="F334" s="121"/>
      <c r="G334" s="12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5.6">
      <c r="A335" s="122"/>
      <c r="B335" s="122"/>
      <c r="C335" s="122"/>
      <c r="D335" s="122"/>
      <c r="E335" s="122"/>
      <c r="F335" s="121"/>
      <c r="G335" s="12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5.6">
      <c r="A336" s="122"/>
      <c r="B336" s="122"/>
      <c r="C336" s="122"/>
      <c r="D336" s="122"/>
      <c r="E336" s="122"/>
      <c r="F336" s="121"/>
      <c r="G336" s="12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5.6">
      <c r="A337" s="122"/>
      <c r="B337" s="122"/>
      <c r="C337" s="122"/>
      <c r="D337" s="122"/>
      <c r="E337" s="122"/>
      <c r="F337" s="121"/>
      <c r="G337" s="12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5.6">
      <c r="A338" s="122"/>
      <c r="B338" s="122"/>
      <c r="C338" s="122"/>
      <c r="D338" s="122"/>
      <c r="E338" s="122"/>
      <c r="F338" s="121"/>
      <c r="G338" s="12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5.6">
      <c r="A339" s="122"/>
      <c r="B339" s="122"/>
      <c r="C339" s="122"/>
      <c r="D339" s="122"/>
      <c r="E339" s="122"/>
      <c r="F339" s="121"/>
      <c r="G339" s="12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5.6">
      <c r="A340" s="122"/>
      <c r="B340" s="122"/>
      <c r="C340" s="122"/>
      <c r="D340" s="122"/>
      <c r="E340" s="122"/>
      <c r="F340" s="121"/>
      <c r="G340" s="12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5.6">
      <c r="A341" s="122"/>
      <c r="B341" s="122"/>
      <c r="C341" s="122"/>
      <c r="D341" s="122"/>
      <c r="E341" s="122"/>
      <c r="F341" s="121"/>
      <c r="G341" s="12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5.6">
      <c r="A342" s="122"/>
      <c r="B342" s="122"/>
      <c r="C342" s="122"/>
      <c r="D342" s="122"/>
      <c r="E342" s="122"/>
      <c r="F342" s="121"/>
      <c r="G342" s="12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5.6">
      <c r="A343" s="122"/>
      <c r="B343" s="122"/>
      <c r="C343" s="122"/>
      <c r="D343" s="122"/>
      <c r="E343" s="122"/>
      <c r="F343" s="121"/>
      <c r="G343" s="12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5.6">
      <c r="A344" s="122"/>
      <c r="B344" s="122"/>
      <c r="C344" s="122"/>
      <c r="D344" s="122"/>
      <c r="E344" s="122"/>
      <c r="F344" s="121"/>
      <c r="G344" s="12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5.6">
      <c r="A345" s="122"/>
      <c r="B345" s="122"/>
      <c r="C345" s="122"/>
      <c r="D345" s="122"/>
      <c r="E345" s="122"/>
      <c r="F345" s="121"/>
      <c r="G345" s="12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5.6">
      <c r="A346" s="122"/>
      <c r="B346" s="122"/>
      <c r="C346" s="122"/>
      <c r="D346" s="122"/>
      <c r="E346" s="122"/>
      <c r="F346" s="121"/>
      <c r="G346" s="12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5.6">
      <c r="A347" s="122"/>
      <c r="B347" s="122"/>
      <c r="C347" s="122"/>
      <c r="D347" s="122"/>
      <c r="E347" s="122"/>
      <c r="F347" s="121"/>
      <c r="G347" s="12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5.6">
      <c r="A348" s="122"/>
      <c r="B348" s="122"/>
      <c r="C348" s="122"/>
      <c r="D348" s="122"/>
      <c r="E348" s="122"/>
      <c r="F348" s="121"/>
      <c r="G348" s="12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5.6">
      <c r="A349" s="122"/>
      <c r="B349" s="122"/>
      <c r="C349" s="122"/>
      <c r="D349" s="122"/>
      <c r="E349" s="122"/>
      <c r="F349" s="121"/>
      <c r="G349" s="12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5.6">
      <c r="A350" s="122"/>
      <c r="B350" s="122"/>
      <c r="C350" s="122"/>
      <c r="D350" s="122"/>
      <c r="E350" s="122"/>
      <c r="F350" s="121"/>
      <c r="G350" s="12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5.6">
      <c r="A351" s="122"/>
      <c r="B351" s="122"/>
      <c r="C351" s="122"/>
      <c r="D351" s="122"/>
      <c r="E351" s="122"/>
      <c r="F351" s="121"/>
      <c r="G351" s="12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5.6">
      <c r="A352" s="122"/>
      <c r="B352" s="122"/>
      <c r="C352" s="122"/>
      <c r="D352" s="122"/>
      <c r="E352" s="122"/>
      <c r="F352" s="121"/>
      <c r="G352" s="12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5.6">
      <c r="A353" s="122"/>
      <c r="B353" s="122"/>
      <c r="C353" s="122"/>
      <c r="D353" s="122"/>
      <c r="E353" s="122"/>
      <c r="F353" s="121"/>
      <c r="G353" s="12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5.6">
      <c r="A354" s="122"/>
      <c r="B354" s="122"/>
      <c r="C354" s="122"/>
      <c r="D354" s="122"/>
      <c r="E354" s="122"/>
      <c r="F354" s="121"/>
      <c r="G354" s="12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5.6">
      <c r="A355" s="122"/>
      <c r="B355" s="122"/>
      <c r="C355" s="122"/>
      <c r="D355" s="122"/>
      <c r="E355" s="122"/>
      <c r="F355" s="121"/>
      <c r="G355" s="12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5.6">
      <c r="A356" s="122"/>
      <c r="B356" s="122"/>
      <c r="C356" s="122"/>
      <c r="D356" s="122"/>
      <c r="E356" s="122"/>
      <c r="F356" s="121"/>
      <c r="G356" s="12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5.6">
      <c r="A357" s="122"/>
      <c r="B357" s="122"/>
      <c r="C357" s="122"/>
      <c r="D357" s="122"/>
      <c r="E357" s="122"/>
      <c r="F357" s="121"/>
      <c r="G357" s="12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5.6">
      <c r="A358" s="122"/>
      <c r="B358" s="122"/>
      <c r="C358" s="122"/>
      <c r="D358" s="122"/>
      <c r="E358" s="122"/>
      <c r="F358" s="121"/>
      <c r="G358" s="12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5.6">
      <c r="A359" s="122"/>
      <c r="B359" s="122"/>
      <c r="C359" s="122"/>
      <c r="D359" s="122"/>
      <c r="E359" s="122"/>
      <c r="F359" s="121"/>
      <c r="G359" s="12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5.6">
      <c r="A360" s="122"/>
      <c r="B360" s="122"/>
      <c r="C360" s="122"/>
      <c r="D360" s="122"/>
      <c r="E360" s="122"/>
      <c r="F360" s="121"/>
      <c r="G360" s="12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5.6">
      <c r="A361" s="122"/>
      <c r="B361" s="122"/>
      <c r="C361" s="122"/>
      <c r="D361" s="122"/>
      <c r="E361" s="122"/>
      <c r="F361" s="121"/>
      <c r="G361" s="12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5.6">
      <c r="A362" s="122"/>
      <c r="B362" s="122"/>
      <c r="C362" s="122"/>
      <c r="D362" s="122"/>
      <c r="E362" s="122"/>
      <c r="F362" s="121"/>
      <c r="G362" s="12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5.6">
      <c r="A363" s="122"/>
      <c r="B363" s="122"/>
      <c r="C363" s="122"/>
      <c r="D363" s="122"/>
      <c r="E363" s="122"/>
      <c r="F363" s="121"/>
      <c r="G363" s="12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5.6">
      <c r="A364" s="122"/>
      <c r="B364" s="122"/>
      <c r="C364" s="122"/>
      <c r="D364" s="122"/>
      <c r="E364" s="122"/>
      <c r="F364" s="121"/>
      <c r="G364" s="12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5.6">
      <c r="A365" s="122"/>
      <c r="B365" s="122"/>
      <c r="C365" s="122"/>
      <c r="D365" s="122"/>
      <c r="E365" s="122"/>
      <c r="F365" s="121"/>
      <c r="G365" s="12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5.6">
      <c r="A366" s="122"/>
      <c r="B366" s="122"/>
      <c r="C366" s="122"/>
      <c r="D366" s="122"/>
      <c r="E366" s="122"/>
      <c r="F366" s="121"/>
      <c r="G366" s="12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5.6">
      <c r="A367" s="122"/>
      <c r="B367" s="122"/>
      <c r="C367" s="122"/>
      <c r="D367" s="122"/>
      <c r="E367" s="122"/>
      <c r="F367" s="121"/>
      <c r="G367" s="12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5.6">
      <c r="A368" s="122"/>
      <c r="B368" s="122"/>
      <c r="C368" s="122"/>
      <c r="D368" s="122"/>
      <c r="E368" s="122"/>
      <c r="F368" s="121"/>
      <c r="G368" s="12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5.6">
      <c r="A369" s="122"/>
      <c r="B369" s="122"/>
      <c r="C369" s="122"/>
      <c r="D369" s="122"/>
      <c r="E369" s="122"/>
      <c r="F369" s="121"/>
      <c r="G369" s="12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5.6">
      <c r="A370" s="122"/>
      <c r="B370" s="122"/>
      <c r="C370" s="122"/>
      <c r="D370" s="122"/>
      <c r="E370" s="122"/>
      <c r="F370" s="121"/>
      <c r="G370" s="12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5.6">
      <c r="A371" s="122"/>
      <c r="B371" s="122"/>
      <c r="C371" s="122"/>
      <c r="D371" s="122"/>
      <c r="E371" s="122"/>
      <c r="F371" s="121"/>
      <c r="G371" s="12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5.6">
      <c r="A372" s="122"/>
      <c r="B372" s="122"/>
      <c r="C372" s="122"/>
      <c r="D372" s="122"/>
      <c r="E372" s="122"/>
      <c r="F372" s="121"/>
      <c r="G372" s="12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5.6">
      <c r="A373" s="122"/>
      <c r="B373" s="122"/>
      <c r="C373" s="122"/>
      <c r="D373" s="122"/>
      <c r="E373" s="122"/>
      <c r="F373" s="121"/>
      <c r="G373" s="12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5.6">
      <c r="A374" s="122"/>
      <c r="B374" s="122"/>
      <c r="C374" s="122"/>
      <c r="D374" s="122"/>
      <c r="E374" s="122"/>
      <c r="F374" s="121"/>
      <c r="G374" s="12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5.6">
      <c r="A375" s="122"/>
      <c r="B375" s="122"/>
      <c r="C375" s="122"/>
      <c r="D375" s="122"/>
      <c r="E375" s="122"/>
      <c r="F375" s="121"/>
      <c r="G375" s="12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5.6">
      <c r="A376" s="122"/>
      <c r="B376" s="122"/>
      <c r="C376" s="122"/>
      <c r="D376" s="122"/>
      <c r="E376" s="122"/>
      <c r="F376" s="121"/>
      <c r="G376" s="12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5.6">
      <c r="A377" s="122"/>
      <c r="B377" s="122"/>
      <c r="C377" s="122"/>
      <c r="D377" s="122"/>
      <c r="E377" s="122"/>
      <c r="F377" s="121"/>
      <c r="G377" s="12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5.6">
      <c r="A378" s="122"/>
      <c r="B378" s="122"/>
      <c r="C378" s="122"/>
      <c r="D378" s="122"/>
      <c r="E378" s="122"/>
      <c r="F378" s="121"/>
      <c r="G378" s="12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5.6">
      <c r="A379" s="122"/>
      <c r="B379" s="122"/>
      <c r="C379" s="122"/>
      <c r="D379" s="122"/>
      <c r="E379" s="122"/>
      <c r="F379" s="121"/>
      <c r="G379" s="12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5.6">
      <c r="A380" s="122"/>
      <c r="B380" s="122"/>
      <c r="C380" s="122"/>
      <c r="D380" s="122"/>
      <c r="E380" s="122"/>
      <c r="F380" s="121"/>
      <c r="G380" s="12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5.6">
      <c r="A381" s="122"/>
      <c r="B381" s="122"/>
      <c r="C381" s="122"/>
      <c r="D381" s="122"/>
      <c r="E381" s="122"/>
      <c r="F381" s="121"/>
      <c r="G381" s="12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5.6">
      <c r="A382" s="122"/>
      <c r="B382" s="122"/>
      <c r="C382" s="122"/>
      <c r="D382" s="122"/>
      <c r="E382" s="122"/>
      <c r="F382" s="121"/>
      <c r="G382" s="12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5.6">
      <c r="A383" s="122"/>
      <c r="B383" s="122"/>
      <c r="C383" s="122"/>
      <c r="D383" s="122"/>
      <c r="E383" s="122"/>
      <c r="F383" s="121"/>
      <c r="G383" s="12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5.6">
      <c r="A384" s="122"/>
      <c r="B384" s="122"/>
      <c r="C384" s="122"/>
      <c r="D384" s="122"/>
      <c r="E384" s="122"/>
      <c r="F384" s="121"/>
      <c r="G384" s="12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5.6">
      <c r="A385" s="122"/>
      <c r="B385" s="122"/>
      <c r="C385" s="122"/>
      <c r="D385" s="122"/>
      <c r="E385" s="122"/>
      <c r="F385" s="121"/>
      <c r="G385" s="12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5.6">
      <c r="A386" s="122"/>
      <c r="B386" s="122"/>
      <c r="C386" s="122"/>
      <c r="D386" s="122"/>
      <c r="E386" s="122"/>
      <c r="F386" s="121"/>
      <c r="G386" s="12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5.6">
      <c r="A387" s="122"/>
      <c r="B387" s="122"/>
      <c r="C387" s="122"/>
      <c r="D387" s="122"/>
      <c r="E387" s="122"/>
      <c r="F387" s="121"/>
      <c r="G387" s="12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5.6">
      <c r="A388" s="122"/>
      <c r="B388" s="122"/>
      <c r="C388" s="122"/>
      <c r="D388" s="122"/>
      <c r="E388" s="122"/>
      <c r="F388" s="121"/>
      <c r="G388" s="12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5.6">
      <c r="A389" s="122"/>
      <c r="B389" s="122"/>
      <c r="C389" s="122"/>
      <c r="D389" s="122"/>
      <c r="E389" s="122"/>
      <c r="F389" s="121"/>
      <c r="G389" s="12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5.6">
      <c r="A390" s="122"/>
      <c r="B390" s="122"/>
      <c r="C390" s="122"/>
      <c r="D390" s="122"/>
      <c r="E390" s="122"/>
      <c r="F390" s="121"/>
      <c r="G390" s="12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5.6">
      <c r="A391" s="122"/>
      <c r="B391" s="122"/>
      <c r="C391" s="122"/>
      <c r="D391" s="122"/>
      <c r="E391" s="122"/>
      <c r="F391" s="121"/>
      <c r="G391" s="12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5.6">
      <c r="A392" s="122"/>
      <c r="B392" s="122"/>
      <c r="C392" s="122"/>
      <c r="D392" s="122"/>
      <c r="E392" s="122"/>
      <c r="F392" s="121"/>
      <c r="G392" s="12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5.6">
      <c r="A393" s="122"/>
      <c r="B393" s="122"/>
      <c r="C393" s="122"/>
      <c r="D393" s="122"/>
      <c r="E393" s="122"/>
      <c r="F393" s="121"/>
      <c r="G393" s="12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5.6">
      <c r="A394" s="122"/>
      <c r="B394" s="122"/>
      <c r="C394" s="122"/>
      <c r="D394" s="122"/>
      <c r="E394" s="122"/>
      <c r="F394" s="121"/>
      <c r="G394" s="12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5.6">
      <c r="A395" s="122"/>
      <c r="B395" s="122"/>
      <c r="C395" s="122"/>
      <c r="D395" s="122"/>
      <c r="E395" s="122"/>
      <c r="F395" s="121"/>
      <c r="G395" s="12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5.6">
      <c r="A396" s="122"/>
      <c r="B396" s="122"/>
      <c r="C396" s="122"/>
      <c r="D396" s="122"/>
      <c r="E396" s="122"/>
      <c r="F396" s="121"/>
      <c r="G396" s="12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5.6">
      <c r="A397" s="122"/>
      <c r="B397" s="122"/>
      <c r="C397" s="122"/>
      <c r="D397" s="122"/>
      <c r="E397" s="122"/>
      <c r="F397" s="121"/>
      <c r="G397" s="12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5.6">
      <c r="A398" s="122"/>
      <c r="B398" s="122"/>
      <c r="C398" s="122"/>
      <c r="D398" s="122"/>
      <c r="E398" s="122"/>
      <c r="F398" s="121"/>
      <c r="G398" s="12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5.6">
      <c r="A399" s="122"/>
      <c r="B399" s="122"/>
      <c r="C399" s="122"/>
      <c r="D399" s="122"/>
      <c r="E399" s="122"/>
      <c r="F399" s="121"/>
      <c r="G399" s="12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5.6">
      <c r="A400" s="122"/>
      <c r="B400" s="122"/>
      <c r="C400" s="122"/>
      <c r="D400" s="122"/>
      <c r="E400" s="122"/>
      <c r="F400" s="121"/>
      <c r="G400" s="12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5.6">
      <c r="A401" s="122"/>
      <c r="B401" s="122"/>
      <c r="C401" s="122"/>
      <c r="D401" s="122"/>
      <c r="E401" s="122"/>
      <c r="F401" s="121"/>
      <c r="G401" s="12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5.6">
      <c r="A402" s="122"/>
      <c r="B402" s="122"/>
      <c r="C402" s="122"/>
      <c r="D402" s="122"/>
      <c r="E402" s="122"/>
      <c r="F402" s="121"/>
      <c r="G402" s="12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5.6">
      <c r="A403" s="122"/>
      <c r="B403" s="122"/>
      <c r="C403" s="122"/>
      <c r="D403" s="122"/>
      <c r="E403" s="122"/>
      <c r="F403" s="121"/>
      <c r="G403" s="12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5.6">
      <c r="A404" s="122"/>
      <c r="B404" s="122"/>
      <c r="C404" s="122"/>
      <c r="D404" s="122"/>
      <c r="E404" s="122"/>
      <c r="F404" s="121"/>
      <c r="G404" s="12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5.6">
      <c r="A405" s="122"/>
      <c r="B405" s="122"/>
      <c r="C405" s="122"/>
      <c r="D405" s="122"/>
      <c r="E405" s="122"/>
      <c r="F405" s="121"/>
      <c r="G405" s="12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5.6">
      <c r="A406" s="122"/>
      <c r="B406" s="122"/>
      <c r="C406" s="122"/>
      <c r="D406" s="122"/>
      <c r="E406" s="122"/>
      <c r="F406" s="121"/>
      <c r="G406" s="12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5.6">
      <c r="A407" s="122"/>
      <c r="B407" s="122"/>
      <c r="C407" s="122"/>
      <c r="D407" s="122"/>
      <c r="E407" s="122"/>
      <c r="F407" s="121"/>
      <c r="G407" s="12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5.6">
      <c r="A408" s="122"/>
      <c r="B408" s="122"/>
      <c r="C408" s="122"/>
      <c r="D408" s="122"/>
      <c r="E408" s="122"/>
      <c r="F408" s="121"/>
      <c r="G408" s="12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5.6">
      <c r="A409" s="122"/>
      <c r="B409" s="122"/>
      <c r="C409" s="122"/>
      <c r="D409" s="122"/>
      <c r="E409" s="122"/>
      <c r="F409" s="121"/>
      <c r="G409" s="12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5.6">
      <c r="A410" s="122"/>
      <c r="B410" s="122"/>
      <c r="C410" s="122"/>
      <c r="D410" s="122"/>
      <c r="E410" s="122"/>
      <c r="F410" s="121"/>
      <c r="G410" s="12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5.6">
      <c r="A411" s="122"/>
      <c r="B411" s="122"/>
      <c r="C411" s="122"/>
      <c r="D411" s="122"/>
      <c r="E411" s="122"/>
      <c r="F411" s="121"/>
      <c r="G411" s="12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5.6">
      <c r="A412" s="122"/>
      <c r="B412" s="122"/>
      <c r="C412" s="122"/>
      <c r="D412" s="122"/>
      <c r="E412" s="122"/>
      <c r="F412" s="121"/>
      <c r="G412" s="12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5.6">
      <c r="A413" s="122"/>
      <c r="B413" s="122"/>
      <c r="C413" s="122"/>
      <c r="D413" s="122"/>
      <c r="E413" s="122"/>
      <c r="F413" s="121"/>
      <c r="G413" s="12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5.6">
      <c r="A414" s="122"/>
      <c r="B414" s="122"/>
      <c r="C414" s="122"/>
      <c r="D414" s="122"/>
      <c r="E414" s="122"/>
      <c r="F414" s="121"/>
      <c r="G414" s="12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5.6">
      <c r="A415" s="122"/>
      <c r="B415" s="122"/>
      <c r="C415" s="122"/>
      <c r="D415" s="122"/>
      <c r="E415" s="122"/>
      <c r="F415" s="121"/>
      <c r="G415" s="12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5.6">
      <c r="A416" s="122"/>
      <c r="B416" s="122"/>
      <c r="C416" s="122"/>
      <c r="D416" s="122"/>
      <c r="E416" s="122"/>
      <c r="F416" s="121"/>
      <c r="G416" s="12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5.6">
      <c r="A417" s="122"/>
      <c r="B417" s="122"/>
      <c r="C417" s="122"/>
      <c r="D417" s="122"/>
      <c r="E417" s="122"/>
      <c r="F417" s="121"/>
      <c r="G417" s="12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5.6">
      <c r="A418" s="122"/>
      <c r="B418" s="122"/>
      <c r="C418" s="122"/>
      <c r="D418" s="122"/>
      <c r="E418" s="122"/>
      <c r="F418" s="121"/>
      <c r="G418" s="12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5.6">
      <c r="A419" s="122"/>
      <c r="B419" s="122"/>
      <c r="C419" s="122"/>
      <c r="D419" s="122"/>
      <c r="E419" s="122"/>
      <c r="F419" s="121"/>
      <c r="G419" s="12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5.6">
      <c r="A420" s="122"/>
      <c r="B420" s="122"/>
      <c r="C420" s="122"/>
      <c r="D420" s="122"/>
      <c r="E420" s="122"/>
      <c r="F420" s="121"/>
      <c r="G420" s="12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5.6">
      <c r="A421" s="122"/>
      <c r="B421" s="122"/>
      <c r="C421" s="122"/>
      <c r="D421" s="122"/>
      <c r="E421" s="122"/>
      <c r="F421" s="121"/>
      <c r="G421" s="12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5.6">
      <c r="A422" s="122"/>
      <c r="B422" s="122"/>
      <c r="C422" s="122"/>
      <c r="D422" s="122"/>
      <c r="E422" s="122"/>
      <c r="F422" s="121"/>
      <c r="G422" s="12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5.6">
      <c r="A423" s="122"/>
      <c r="B423" s="122"/>
      <c r="C423" s="122"/>
      <c r="D423" s="122"/>
      <c r="E423" s="122"/>
      <c r="F423" s="121"/>
      <c r="G423" s="12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5.6">
      <c r="A424" s="122"/>
      <c r="B424" s="122"/>
      <c r="C424" s="122"/>
      <c r="D424" s="122"/>
      <c r="E424" s="122"/>
      <c r="F424" s="121"/>
      <c r="G424" s="12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5.6">
      <c r="A425" s="122"/>
      <c r="B425" s="122"/>
      <c r="C425" s="122"/>
      <c r="D425" s="122"/>
      <c r="E425" s="122"/>
      <c r="F425" s="121"/>
      <c r="G425" s="12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5.6">
      <c r="A426" s="122"/>
      <c r="B426" s="122"/>
      <c r="C426" s="122"/>
      <c r="D426" s="122"/>
      <c r="E426" s="122"/>
      <c r="F426" s="121"/>
      <c r="G426" s="12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5.6">
      <c r="A427" s="122"/>
      <c r="B427" s="122"/>
      <c r="C427" s="122"/>
      <c r="D427" s="122"/>
      <c r="E427" s="122"/>
      <c r="F427" s="121"/>
      <c r="G427" s="12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5.6">
      <c r="A428" s="122"/>
      <c r="B428" s="122"/>
      <c r="C428" s="122"/>
      <c r="D428" s="122"/>
      <c r="E428" s="122"/>
      <c r="F428" s="121"/>
      <c r="G428" s="12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5.6">
      <c r="A429" s="122"/>
      <c r="B429" s="122"/>
      <c r="C429" s="122"/>
      <c r="D429" s="122"/>
      <c r="E429" s="122"/>
      <c r="F429" s="121"/>
      <c r="G429" s="12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5.6">
      <c r="A430" s="122"/>
      <c r="B430" s="122"/>
      <c r="C430" s="122"/>
      <c r="D430" s="122"/>
      <c r="E430" s="122"/>
      <c r="F430" s="121"/>
      <c r="G430" s="12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5.6">
      <c r="A431" s="122"/>
      <c r="B431" s="122"/>
      <c r="C431" s="122"/>
      <c r="D431" s="122"/>
      <c r="E431" s="122"/>
      <c r="F431" s="121"/>
      <c r="G431" s="12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5.6">
      <c r="A432" s="122"/>
      <c r="B432" s="122"/>
      <c r="C432" s="122"/>
      <c r="D432" s="122"/>
      <c r="E432" s="122"/>
      <c r="F432" s="121"/>
      <c r="G432" s="12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5.6">
      <c r="A433" s="122"/>
      <c r="B433" s="122"/>
      <c r="C433" s="122"/>
      <c r="D433" s="122"/>
      <c r="E433" s="122"/>
      <c r="F433" s="121"/>
      <c r="G433" s="12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5.6">
      <c r="A434" s="122"/>
      <c r="B434" s="122"/>
      <c r="C434" s="122"/>
      <c r="D434" s="122"/>
      <c r="E434" s="122"/>
      <c r="F434" s="121"/>
      <c r="G434" s="12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5.6">
      <c r="A435" s="122"/>
      <c r="B435" s="122"/>
      <c r="C435" s="122"/>
      <c r="D435" s="122"/>
      <c r="E435" s="122"/>
      <c r="F435" s="121"/>
      <c r="G435" s="12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5.6">
      <c r="A436" s="122"/>
      <c r="B436" s="122"/>
      <c r="C436" s="122"/>
      <c r="D436" s="122"/>
      <c r="E436" s="122"/>
      <c r="F436" s="121"/>
      <c r="G436" s="12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5.6">
      <c r="A437" s="122"/>
      <c r="B437" s="122"/>
      <c r="C437" s="122"/>
      <c r="D437" s="122"/>
      <c r="E437" s="122"/>
      <c r="F437" s="121"/>
      <c r="G437" s="12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5.6">
      <c r="A438" s="122"/>
      <c r="B438" s="122"/>
      <c r="C438" s="122"/>
      <c r="D438" s="122"/>
      <c r="E438" s="122"/>
      <c r="F438" s="121"/>
      <c r="G438" s="12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5.6">
      <c r="A439" s="122"/>
      <c r="B439" s="122"/>
      <c r="C439" s="122"/>
      <c r="D439" s="122"/>
      <c r="E439" s="122"/>
      <c r="F439" s="121"/>
      <c r="G439" s="12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5.6">
      <c r="A440" s="122"/>
      <c r="B440" s="122"/>
      <c r="C440" s="122"/>
      <c r="D440" s="122"/>
      <c r="E440" s="122"/>
      <c r="F440" s="121"/>
      <c r="G440" s="12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5.6">
      <c r="A441" s="122"/>
      <c r="B441" s="122"/>
      <c r="C441" s="122"/>
      <c r="D441" s="122"/>
      <c r="E441" s="122"/>
      <c r="F441" s="121"/>
      <c r="G441" s="12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5.6">
      <c r="A442" s="122"/>
      <c r="B442" s="122"/>
      <c r="C442" s="122"/>
      <c r="D442" s="122"/>
      <c r="E442" s="122"/>
      <c r="F442" s="121"/>
      <c r="G442" s="12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5.6">
      <c r="A443" s="122"/>
      <c r="B443" s="122"/>
      <c r="C443" s="122"/>
      <c r="D443" s="122"/>
      <c r="E443" s="122"/>
      <c r="F443" s="121"/>
      <c r="G443" s="12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5.6">
      <c r="A444" s="122"/>
      <c r="B444" s="122"/>
      <c r="C444" s="122"/>
      <c r="D444" s="122"/>
      <c r="E444" s="122"/>
      <c r="F444" s="121"/>
      <c r="G444" s="12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5.6">
      <c r="A445" s="122"/>
      <c r="B445" s="122"/>
      <c r="C445" s="122"/>
      <c r="D445" s="122"/>
      <c r="E445" s="122"/>
      <c r="F445" s="121"/>
      <c r="G445" s="12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5.6">
      <c r="A446" s="122"/>
      <c r="B446" s="122"/>
      <c r="C446" s="122"/>
      <c r="D446" s="122"/>
      <c r="E446" s="122"/>
      <c r="F446" s="121"/>
      <c r="G446" s="12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5.6">
      <c r="A447" s="122"/>
      <c r="B447" s="122"/>
      <c r="C447" s="122"/>
      <c r="D447" s="122"/>
      <c r="E447" s="122"/>
      <c r="F447" s="121"/>
      <c r="G447" s="12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5.6">
      <c r="A448" s="122"/>
      <c r="B448" s="122"/>
      <c r="C448" s="122"/>
      <c r="D448" s="122"/>
      <c r="E448" s="122"/>
      <c r="F448" s="121"/>
      <c r="G448" s="12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5.6">
      <c r="A449" s="122"/>
      <c r="B449" s="122"/>
      <c r="C449" s="122"/>
      <c r="D449" s="122"/>
      <c r="E449" s="122"/>
      <c r="F449" s="121"/>
      <c r="G449" s="12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5.6">
      <c r="A450" s="122"/>
      <c r="B450" s="122"/>
      <c r="C450" s="122"/>
      <c r="D450" s="122"/>
      <c r="E450" s="122"/>
      <c r="F450" s="121"/>
      <c r="G450" s="12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5.6">
      <c r="A451" s="122"/>
      <c r="B451" s="122"/>
      <c r="C451" s="122"/>
      <c r="D451" s="122"/>
      <c r="E451" s="122"/>
      <c r="F451" s="121"/>
      <c r="G451" s="12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5.6">
      <c r="A452" s="122"/>
      <c r="B452" s="122"/>
      <c r="C452" s="122"/>
      <c r="D452" s="122"/>
      <c r="E452" s="122"/>
      <c r="F452" s="121"/>
      <c r="G452" s="12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5.6">
      <c r="A453" s="122"/>
      <c r="B453" s="122"/>
      <c r="C453" s="122"/>
      <c r="D453" s="122"/>
      <c r="E453" s="122"/>
      <c r="F453" s="121"/>
      <c r="G453" s="12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5.6">
      <c r="A454" s="122"/>
      <c r="B454" s="122"/>
      <c r="C454" s="122"/>
      <c r="D454" s="122"/>
      <c r="E454" s="122"/>
      <c r="F454" s="121"/>
      <c r="G454" s="12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5.6">
      <c r="A455" s="122"/>
      <c r="B455" s="122"/>
      <c r="C455" s="122"/>
      <c r="D455" s="122"/>
      <c r="E455" s="122"/>
      <c r="F455" s="121"/>
      <c r="G455" s="12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5.6">
      <c r="A456" s="122"/>
      <c r="B456" s="122"/>
      <c r="C456" s="122"/>
      <c r="D456" s="122"/>
      <c r="E456" s="122"/>
      <c r="F456" s="121"/>
      <c r="G456" s="12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5.6">
      <c r="A457" s="122"/>
      <c r="B457" s="122"/>
      <c r="C457" s="122"/>
      <c r="D457" s="122"/>
      <c r="E457" s="122"/>
      <c r="F457" s="121"/>
      <c r="G457" s="12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5.6">
      <c r="A458" s="122"/>
      <c r="B458" s="122"/>
      <c r="C458" s="122"/>
      <c r="D458" s="122"/>
      <c r="E458" s="122"/>
      <c r="F458" s="121"/>
      <c r="G458" s="12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5.6">
      <c r="A459" s="122"/>
      <c r="B459" s="122"/>
      <c r="C459" s="122"/>
      <c r="D459" s="122"/>
      <c r="E459" s="122"/>
      <c r="F459" s="121"/>
      <c r="G459" s="12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5.6">
      <c r="A460" s="122"/>
      <c r="B460" s="122"/>
      <c r="C460" s="122"/>
      <c r="D460" s="122"/>
      <c r="E460" s="122"/>
      <c r="F460" s="121"/>
      <c r="G460" s="12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5.6">
      <c r="A461" s="122"/>
      <c r="B461" s="122"/>
      <c r="C461" s="122"/>
      <c r="D461" s="122"/>
      <c r="E461" s="122"/>
      <c r="F461" s="121"/>
      <c r="G461" s="12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5.6">
      <c r="A462" s="122"/>
      <c r="B462" s="122"/>
      <c r="C462" s="122"/>
      <c r="D462" s="122"/>
      <c r="E462" s="122"/>
      <c r="F462" s="121"/>
      <c r="G462" s="12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5.6">
      <c r="A463" s="122"/>
      <c r="B463" s="122"/>
      <c r="C463" s="122"/>
      <c r="D463" s="122"/>
      <c r="E463" s="122"/>
      <c r="F463" s="121"/>
      <c r="G463" s="12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5.6">
      <c r="A464" s="122"/>
      <c r="B464" s="122"/>
      <c r="C464" s="122"/>
      <c r="D464" s="122"/>
      <c r="E464" s="122"/>
      <c r="F464" s="121"/>
      <c r="G464" s="12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5.6">
      <c r="A465" s="122"/>
      <c r="B465" s="122"/>
      <c r="C465" s="122"/>
      <c r="D465" s="122"/>
      <c r="E465" s="122"/>
      <c r="F465" s="121"/>
      <c r="G465" s="12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5.6">
      <c r="A466" s="122"/>
      <c r="B466" s="122"/>
      <c r="C466" s="122"/>
      <c r="D466" s="122"/>
      <c r="E466" s="122"/>
      <c r="F466" s="121"/>
      <c r="G466" s="12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5.6">
      <c r="A467" s="122"/>
      <c r="B467" s="122"/>
      <c r="C467" s="122"/>
      <c r="D467" s="122"/>
      <c r="E467" s="122"/>
      <c r="F467" s="121"/>
      <c r="G467" s="12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5.6">
      <c r="A468" s="122"/>
      <c r="B468" s="122"/>
      <c r="C468" s="122"/>
      <c r="D468" s="122"/>
      <c r="E468" s="122"/>
      <c r="F468" s="121"/>
      <c r="G468" s="12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5.6">
      <c r="A469" s="122"/>
      <c r="B469" s="122"/>
      <c r="C469" s="122"/>
      <c r="D469" s="122"/>
      <c r="E469" s="122"/>
      <c r="F469" s="121"/>
      <c r="G469" s="12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5.6">
      <c r="A470" s="122"/>
      <c r="B470" s="122"/>
      <c r="C470" s="122"/>
      <c r="D470" s="122"/>
      <c r="E470" s="122"/>
      <c r="F470" s="121"/>
      <c r="G470" s="12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5.6">
      <c r="A471" s="122"/>
      <c r="B471" s="122"/>
      <c r="C471" s="122"/>
      <c r="D471" s="122"/>
      <c r="E471" s="122"/>
      <c r="F471" s="121"/>
      <c r="G471" s="12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5.6">
      <c r="A472" s="122"/>
      <c r="B472" s="122"/>
      <c r="C472" s="122"/>
      <c r="D472" s="122"/>
      <c r="E472" s="122"/>
      <c r="F472" s="121"/>
      <c r="G472" s="12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5.6">
      <c r="A473" s="122"/>
      <c r="B473" s="122"/>
      <c r="C473" s="122"/>
      <c r="D473" s="122"/>
      <c r="E473" s="122"/>
      <c r="F473" s="121"/>
      <c r="G473" s="12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5.6">
      <c r="A474" s="122"/>
      <c r="B474" s="122"/>
      <c r="C474" s="122"/>
      <c r="D474" s="122"/>
      <c r="E474" s="122"/>
      <c r="F474" s="121"/>
      <c r="G474" s="12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5.6">
      <c r="A475" s="122"/>
      <c r="B475" s="122"/>
      <c r="C475" s="122"/>
      <c r="D475" s="122"/>
      <c r="E475" s="122"/>
      <c r="F475" s="121"/>
      <c r="G475" s="12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5.6">
      <c r="A476" s="122"/>
      <c r="B476" s="122"/>
      <c r="C476" s="122"/>
      <c r="D476" s="122"/>
      <c r="E476" s="122"/>
      <c r="F476" s="121"/>
      <c r="G476" s="12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5.6">
      <c r="A477" s="122"/>
      <c r="B477" s="122"/>
      <c r="C477" s="122"/>
      <c r="D477" s="122"/>
      <c r="E477" s="122"/>
      <c r="F477" s="121"/>
      <c r="G477" s="12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5.6">
      <c r="A478" s="122"/>
      <c r="B478" s="122"/>
      <c r="C478" s="122"/>
      <c r="D478" s="122"/>
      <c r="E478" s="122"/>
      <c r="F478" s="121"/>
      <c r="G478" s="12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5.6">
      <c r="A479" s="122"/>
      <c r="B479" s="122"/>
      <c r="C479" s="122"/>
      <c r="D479" s="122"/>
      <c r="E479" s="122"/>
      <c r="F479" s="121"/>
      <c r="G479" s="12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5.6">
      <c r="A480" s="122"/>
      <c r="B480" s="122"/>
      <c r="C480" s="122"/>
      <c r="D480" s="122"/>
      <c r="E480" s="122"/>
      <c r="F480" s="121"/>
      <c r="G480" s="12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5.6">
      <c r="A481" s="122"/>
      <c r="B481" s="122"/>
      <c r="C481" s="122"/>
      <c r="D481" s="122"/>
      <c r="E481" s="122"/>
      <c r="F481" s="121"/>
      <c r="G481" s="12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5.6">
      <c r="A482" s="122"/>
      <c r="B482" s="122"/>
      <c r="C482" s="122"/>
      <c r="D482" s="122"/>
      <c r="E482" s="122"/>
      <c r="F482" s="121"/>
      <c r="G482" s="12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5.6">
      <c r="A483" s="122"/>
      <c r="B483" s="122"/>
      <c r="C483" s="122"/>
      <c r="D483" s="122"/>
      <c r="E483" s="122"/>
      <c r="F483" s="121"/>
      <c r="G483" s="12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5.6">
      <c r="A484" s="122"/>
      <c r="B484" s="122"/>
      <c r="C484" s="122"/>
      <c r="D484" s="122"/>
      <c r="E484" s="122"/>
      <c r="F484" s="121"/>
      <c r="G484" s="12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5.6">
      <c r="A485" s="122"/>
      <c r="B485" s="122"/>
      <c r="C485" s="122"/>
      <c r="D485" s="122"/>
      <c r="E485" s="122"/>
      <c r="F485" s="121"/>
      <c r="G485" s="12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5.6">
      <c r="A486" s="122"/>
      <c r="B486" s="122"/>
      <c r="C486" s="122"/>
      <c r="D486" s="122"/>
      <c r="E486" s="122"/>
      <c r="F486" s="121"/>
      <c r="G486" s="12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5.6">
      <c r="A487" s="122"/>
      <c r="B487" s="122"/>
      <c r="C487" s="122"/>
      <c r="D487" s="122"/>
      <c r="E487" s="122"/>
      <c r="F487" s="121"/>
      <c r="G487" s="12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5.6">
      <c r="A488" s="122"/>
      <c r="B488" s="122"/>
      <c r="C488" s="122"/>
      <c r="D488" s="122"/>
      <c r="E488" s="122"/>
      <c r="F488" s="121"/>
      <c r="G488" s="12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5.6">
      <c r="A489" s="122"/>
      <c r="B489" s="122"/>
      <c r="C489" s="122"/>
      <c r="D489" s="122"/>
      <c r="E489" s="122"/>
      <c r="F489" s="121"/>
      <c r="G489" s="12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5.6">
      <c r="A490" s="122"/>
      <c r="B490" s="122"/>
      <c r="C490" s="122"/>
      <c r="D490" s="122"/>
      <c r="E490" s="122"/>
      <c r="F490" s="121"/>
      <c r="G490" s="12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5.6">
      <c r="A491" s="122"/>
      <c r="B491" s="122"/>
      <c r="C491" s="122"/>
      <c r="D491" s="122"/>
      <c r="E491" s="122"/>
      <c r="F491" s="121"/>
      <c r="G491" s="12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5.6">
      <c r="A492" s="122"/>
      <c r="B492" s="122"/>
      <c r="C492" s="122"/>
      <c r="D492" s="122"/>
      <c r="E492" s="122"/>
      <c r="F492" s="121"/>
      <c r="G492" s="12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5.6">
      <c r="A493" s="122"/>
      <c r="B493" s="122"/>
      <c r="C493" s="122"/>
      <c r="D493" s="122"/>
      <c r="E493" s="122"/>
      <c r="F493" s="121"/>
      <c r="G493" s="12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5.6">
      <c r="A494" s="122"/>
      <c r="B494" s="122"/>
      <c r="C494" s="122"/>
      <c r="D494" s="122"/>
      <c r="E494" s="122"/>
      <c r="F494" s="121"/>
      <c r="G494" s="12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5.6">
      <c r="A495" s="122"/>
      <c r="B495" s="122"/>
      <c r="C495" s="122"/>
      <c r="D495" s="122"/>
      <c r="E495" s="122"/>
      <c r="F495" s="121"/>
      <c r="G495" s="12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5.6">
      <c r="A496" s="122"/>
      <c r="B496" s="122"/>
      <c r="C496" s="122"/>
      <c r="D496" s="122"/>
      <c r="E496" s="122"/>
      <c r="F496" s="121"/>
      <c r="G496" s="12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5.6">
      <c r="A497" s="122"/>
      <c r="B497" s="122"/>
      <c r="C497" s="122"/>
      <c r="D497" s="122"/>
      <c r="E497" s="122"/>
      <c r="F497" s="121"/>
      <c r="G497" s="12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5.6">
      <c r="A498" s="122"/>
      <c r="B498" s="122"/>
      <c r="C498" s="122"/>
      <c r="D498" s="122"/>
      <c r="E498" s="122"/>
      <c r="F498" s="121"/>
      <c r="G498" s="12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5.6">
      <c r="A499" s="122"/>
      <c r="B499" s="122"/>
      <c r="C499" s="122"/>
      <c r="D499" s="122"/>
      <c r="E499" s="122"/>
      <c r="F499" s="121"/>
      <c r="G499" s="12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5.6">
      <c r="A500" s="122"/>
      <c r="B500" s="122"/>
      <c r="C500" s="122"/>
      <c r="D500" s="122"/>
      <c r="E500" s="122"/>
      <c r="F500" s="121"/>
      <c r="G500" s="12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5.6">
      <c r="A501" s="122"/>
      <c r="B501" s="122"/>
      <c r="C501" s="122"/>
      <c r="D501" s="122"/>
      <c r="E501" s="122"/>
      <c r="F501" s="121"/>
      <c r="G501" s="12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5.6">
      <c r="A502" s="122"/>
      <c r="B502" s="122"/>
      <c r="C502" s="122"/>
      <c r="D502" s="122"/>
      <c r="E502" s="122"/>
      <c r="F502" s="121"/>
      <c r="G502" s="12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5.6">
      <c r="A503" s="122"/>
      <c r="B503" s="122"/>
      <c r="C503" s="122"/>
      <c r="D503" s="122"/>
      <c r="E503" s="122"/>
      <c r="F503" s="121"/>
      <c r="G503" s="12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5.6">
      <c r="A504" s="122"/>
      <c r="B504" s="122"/>
      <c r="C504" s="122"/>
      <c r="D504" s="122"/>
      <c r="E504" s="122"/>
      <c r="F504" s="121"/>
      <c r="G504" s="12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5.6">
      <c r="A505" s="122"/>
      <c r="B505" s="122"/>
      <c r="C505" s="122"/>
      <c r="D505" s="122"/>
      <c r="E505" s="122"/>
      <c r="F505" s="121"/>
      <c r="G505" s="12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5.6">
      <c r="A506" s="122"/>
      <c r="B506" s="122"/>
      <c r="C506" s="122"/>
      <c r="D506" s="122"/>
      <c r="E506" s="122"/>
      <c r="F506" s="121"/>
      <c r="G506" s="12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5.6">
      <c r="A507" s="122"/>
      <c r="B507" s="122"/>
      <c r="C507" s="122"/>
      <c r="D507" s="122"/>
      <c r="E507" s="122"/>
      <c r="F507" s="121"/>
      <c r="G507" s="12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5.6">
      <c r="A508" s="122"/>
      <c r="B508" s="122"/>
      <c r="C508" s="122"/>
      <c r="D508" s="122"/>
      <c r="E508" s="122"/>
      <c r="F508" s="121"/>
      <c r="G508" s="12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5.6">
      <c r="A509" s="122"/>
      <c r="B509" s="122"/>
      <c r="C509" s="122"/>
      <c r="D509" s="122"/>
      <c r="E509" s="122"/>
      <c r="F509" s="121"/>
      <c r="G509" s="12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5.6">
      <c r="A510" s="122"/>
      <c r="B510" s="122"/>
      <c r="C510" s="122"/>
      <c r="D510" s="122"/>
      <c r="E510" s="122"/>
      <c r="F510" s="121"/>
      <c r="G510" s="12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5.6">
      <c r="A511" s="122"/>
      <c r="B511" s="122"/>
      <c r="C511" s="122"/>
      <c r="D511" s="122"/>
      <c r="E511" s="122"/>
      <c r="F511" s="121"/>
      <c r="G511" s="12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5.6">
      <c r="A512" s="122"/>
      <c r="B512" s="122"/>
      <c r="C512" s="122"/>
      <c r="D512" s="122"/>
      <c r="E512" s="122"/>
      <c r="F512" s="121"/>
      <c r="G512" s="12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5.6">
      <c r="A513" s="122"/>
      <c r="B513" s="122"/>
      <c r="C513" s="122"/>
      <c r="D513" s="122"/>
      <c r="E513" s="122"/>
      <c r="F513" s="121"/>
      <c r="G513" s="12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5.6">
      <c r="A514" s="122"/>
      <c r="B514" s="122"/>
      <c r="C514" s="122"/>
      <c r="D514" s="122"/>
      <c r="E514" s="122"/>
      <c r="F514" s="121"/>
      <c r="G514" s="12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5.6">
      <c r="A515" s="122"/>
      <c r="B515" s="122"/>
      <c r="C515" s="122"/>
      <c r="D515" s="122"/>
      <c r="E515" s="122"/>
      <c r="F515" s="121"/>
      <c r="G515" s="12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5.6">
      <c r="A516" s="122"/>
      <c r="B516" s="122"/>
      <c r="C516" s="122"/>
      <c r="D516" s="122"/>
      <c r="E516" s="122"/>
      <c r="F516" s="121"/>
      <c r="G516" s="12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5.6">
      <c r="A517" s="122"/>
      <c r="B517" s="122"/>
      <c r="C517" s="122"/>
      <c r="D517" s="122"/>
      <c r="E517" s="122"/>
      <c r="F517" s="121"/>
      <c r="G517" s="12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5.6">
      <c r="A518" s="122"/>
      <c r="B518" s="122"/>
      <c r="C518" s="122"/>
      <c r="D518" s="122"/>
      <c r="E518" s="122"/>
      <c r="F518" s="121"/>
      <c r="G518" s="12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5.6">
      <c r="A519" s="122"/>
      <c r="B519" s="122"/>
      <c r="C519" s="122"/>
      <c r="D519" s="122"/>
      <c r="E519" s="122"/>
      <c r="F519" s="121"/>
      <c r="G519" s="12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5.6">
      <c r="A520" s="122"/>
      <c r="B520" s="122"/>
      <c r="C520" s="122"/>
      <c r="D520" s="122"/>
      <c r="E520" s="122"/>
      <c r="F520" s="121"/>
      <c r="G520" s="12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5.6">
      <c r="A521" s="122"/>
      <c r="B521" s="122"/>
      <c r="C521" s="122"/>
      <c r="D521" s="122"/>
      <c r="E521" s="122"/>
      <c r="F521" s="121"/>
      <c r="G521" s="12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5.6">
      <c r="A522" s="122"/>
      <c r="B522" s="122"/>
      <c r="C522" s="122"/>
      <c r="D522" s="122"/>
      <c r="E522" s="122"/>
      <c r="F522" s="121"/>
      <c r="G522" s="12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5.6">
      <c r="A523" s="122"/>
      <c r="B523" s="122"/>
      <c r="C523" s="122"/>
      <c r="D523" s="122"/>
      <c r="E523" s="122"/>
      <c r="F523" s="121"/>
      <c r="G523" s="12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5.6">
      <c r="A524" s="122"/>
      <c r="B524" s="122"/>
      <c r="C524" s="122"/>
      <c r="D524" s="122"/>
      <c r="E524" s="122"/>
      <c r="F524" s="121"/>
      <c r="G524" s="12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5.6">
      <c r="A525" s="122"/>
      <c r="B525" s="122"/>
      <c r="C525" s="122"/>
      <c r="D525" s="122"/>
      <c r="E525" s="122"/>
      <c r="F525" s="121"/>
      <c r="G525" s="12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5.6">
      <c r="A526" s="122"/>
      <c r="B526" s="122"/>
      <c r="C526" s="122"/>
      <c r="D526" s="122"/>
      <c r="E526" s="122"/>
      <c r="F526" s="121"/>
      <c r="G526" s="12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5.6">
      <c r="A527" s="122"/>
      <c r="B527" s="122"/>
      <c r="C527" s="122"/>
      <c r="D527" s="122"/>
      <c r="E527" s="122"/>
      <c r="F527" s="121"/>
      <c r="G527" s="12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5.6">
      <c r="A528" s="122"/>
      <c r="B528" s="122"/>
      <c r="C528" s="122"/>
      <c r="D528" s="122"/>
      <c r="E528" s="122"/>
      <c r="F528" s="121"/>
      <c r="G528" s="12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5.6">
      <c r="A529" s="122"/>
      <c r="B529" s="122"/>
      <c r="C529" s="122"/>
      <c r="D529" s="122"/>
      <c r="E529" s="122"/>
      <c r="F529" s="121"/>
      <c r="G529" s="12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5.6">
      <c r="A530" s="122"/>
      <c r="B530" s="122"/>
      <c r="C530" s="122"/>
      <c r="D530" s="122"/>
      <c r="E530" s="122"/>
      <c r="F530" s="121"/>
      <c r="G530" s="12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5.6">
      <c r="A531" s="122"/>
      <c r="B531" s="122"/>
      <c r="C531" s="122"/>
      <c r="D531" s="122"/>
      <c r="E531" s="122"/>
      <c r="F531" s="121"/>
      <c r="G531" s="12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5.6">
      <c r="A532" s="122"/>
      <c r="B532" s="122"/>
      <c r="C532" s="122"/>
      <c r="D532" s="122"/>
      <c r="E532" s="122"/>
      <c r="F532" s="121"/>
      <c r="G532" s="12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5.6">
      <c r="A533" s="122"/>
      <c r="B533" s="122"/>
      <c r="C533" s="122"/>
      <c r="D533" s="122"/>
      <c r="E533" s="122"/>
      <c r="F533" s="121"/>
      <c r="G533" s="12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5.6">
      <c r="A534" s="122"/>
      <c r="B534" s="122"/>
      <c r="C534" s="122"/>
      <c r="D534" s="122"/>
      <c r="E534" s="122"/>
      <c r="F534" s="121"/>
      <c r="G534" s="12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5.6">
      <c r="A535" s="122"/>
      <c r="B535" s="122"/>
      <c r="C535" s="122"/>
      <c r="D535" s="122"/>
      <c r="E535" s="122"/>
      <c r="F535" s="121"/>
      <c r="G535" s="12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5.6">
      <c r="A536" s="122"/>
      <c r="B536" s="122"/>
      <c r="C536" s="122"/>
      <c r="D536" s="122"/>
      <c r="E536" s="122"/>
      <c r="F536" s="121"/>
      <c r="G536" s="12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5.6">
      <c r="A537" s="122"/>
      <c r="B537" s="122"/>
      <c r="C537" s="122"/>
      <c r="D537" s="122"/>
      <c r="E537" s="122"/>
      <c r="F537" s="121"/>
      <c r="G537" s="12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5.6">
      <c r="A538" s="122"/>
      <c r="B538" s="122"/>
      <c r="C538" s="122"/>
      <c r="D538" s="122"/>
      <c r="E538" s="122"/>
      <c r="F538" s="121"/>
      <c r="G538" s="12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5.6">
      <c r="A539" s="122"/>
      <c r="B539" s="122"/>
      <c r="C539" s="122"/>
      <c r="D539" s="122"/>
      <c r="E539" s="122"/>
      <c r="F539" s="121"/>
      <c r="G539" s="12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5.6">
      <c r="A540" s="122"/>
      <c r="B540" s="122"/>
      <c r="C540" s="122"/>
      <c r="D540" s="122"/>
      <c r="E540" s="122"/>
      <c r="F540" s="121"/>
      <c r="G540" s="12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5.6">
      <c r="A541" s="122"/>
      <c r="B541" s="122"/>
      <c r="C541" s="122"/>
      <c r="D541" s="122"/>
      <c r="E541" s="122"/>
      <c r="F541" s="121"/>
      <c r="G541" s="12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5.6">
      <c r="A542" s="122"/>
      <c r="B542" s="122"/>
      <c r="C542" s="122"/>
      <c r="D542" s="122"/>
      <c r="E542" s="122"/>
      <c r="F542" s="121"/>
      <c r="G542" s="12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5.6">
      <c r="A543" s="122"/>
      <c r="B543" s="122"/>
      <c r="C543" s="122"/>
      <c r="D543" s="122"/>
      <c r="E543" s="122"/>
      <c r="F543" s="121"/>
      <c r="G543" s="12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5.6">
      <c r="A544" s="122"/>
      <c r="B544" s="122"/>
      <c r="C544" s="122"/>
      <c r="D544" s="122"/>
      <c r="E544" s="122"/>
      <c r="F544" s="121"/>
      <c r="G544" s="12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5.6">
      <c r="A545" s="122"/>
      <c r="B545" s="122"/>
      <c r="C545" s="122"/>
      <c r="D545" s="122"/>
      <c r="E545" s="122"/>
      <c r="F545" s="121"/>
      <c r="G545" s="12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5.6">
      <c r="A546" s="122"/>
      <c r="B546" s="122"/>
      <c r="C546" s="122"/>
      <c r="D546" s="122"/>
      <c r="E546" s="122"/>
      <c r="F546" s="121"/>
      <c r="G546" s="12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5.6">
      <c r="A547" s="122"/>
      <c r="B547" s="122"/>
      <c r="C547" s="122"/>
      <c r="D547" s="122"/>
      <c r="E547" s="122"/>
      <c r="F547" s="121"/>
      <c r="G547" s="12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5.6">
      <c r="A548" s="122"/>
      <c r="B548" s="122"/>
      <c r="C548" s="122"/>
      <c r="D548" s="122"/>
      <c r="E548" s="122"/>
      <c r="F548" s="121"/>
      <c r="G548" s="12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5.6">
      <c r="A549" s="122"/>
      <c r="B549" s="122"/>
      <c r="C549" s="122"/>
      <c r="D549" s="122"/>
      <c r="E549" s="122"/>
      <c r="F549" s="121"/>
      <c r="G549" s="12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5.6">
      <c r="A550" s="122"/>
      <c r="B550" s="122"/>
      <c r="C550" s="122"/>
      <c r="D550" s="122"/>
      <c r="E550" s="122"/>
      <c r="F550" s="121"/>
      <c r="G550" s="12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5.6">
      <c r="A551" s="122"/>
      <c r="B551" s="122"/>
      <c r="C551" s="122"/>
      <c r="D551" s="122"/>
      <c r="E551" s="122"/>
      <c r="F551" s="121"/>
      <c r="G551" s="12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5.6">
      <c r="A552" s="122"/>
      <c r="B552" s="122"/>
      <c r="C552" s="122"/>
      <c r="D552" s="122"/>
      <c r="E552" s="122"/>
      <c r="F552" s="121"/>
      <c r="G552" s="12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5.6">
      <c r="A553" s="122"/>
      <c r="B553" s="122"/>
      <c r="C553" s="122"/>
      <c r="D553" s="122"/>
      <c r="E553" s="122"/>
      <c r="F553" s="121"/>
      <c r="G553" s="12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5.6">
      <c r="A554" s="122"/>
      <c r="B554" s="122"/>
      <c r="C554" s="122"/>
      <c r="D554" s="122"/>
      <c r="E554" s="122"/>
      <c r="F554" s="121"/>
      <c r="G554" s="12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5.6">
      <c r="A555" s="122"/>
      <c r="B555" s="122"/>
      <c r="C555" s="122"/>
      <c r="D555" s="122"/>
      <c r="E555" s="122"/>
      <c r="F555" s="121"/>
      <c r="G555" s="12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5.6">
      <c r="A556" s="122"/>
      <c r="B556" s="122"/>
      <c r="C556" s="122"/>
      <c r="D556" s="122"/>
      <c r="E556" s="122"/>
      <c r="F556" s="121"/>
      <c r="G556" s="12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5.6">
      <c r="A557" s="122"/>
      <c r="B557" s="122"/>
      <c r="C557" s="122"/>
      <c r="D557" s="122"/>
      <c r="E557" s="122"/>
      <c r="F557" s="121"/>
      <c r="G557" s="12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5.6">
      <c r="A558" s="122"/>
      <c r="B558" s="122"/>
      <c r="C558" s="122"/>
      <c r="D558" s="122"/>
      <c r="E558" s="122"/>
      <c r="F558" s="121"/>
      <c r="G558" s="12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5.6">
      <c r="A559" s="122"/>
      <c r="B559" s="122"/>
      <c r="C559" s="122"/>
      <c r="D559" s="122"/>
      <c r="E559" s="122"/>
      <c r="F559" s="121"/>
      <c r="G559" s="12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5.6">
      <c r="A560" s="122"/>
      <c r="B560" s="122"/>
      <c r="C560" s="122"/>
      <c r="D560" s="122"/>
      <c r="E560" s="122"/>
      <c r="F560" s="121"/>
      <c r="G560" s="12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5.6">
      <c r="A561" s="122"/>
      <c r="B561" s="122"/>
      <c r="C561" s="122"/>
      <c r="D561" s="122"/>
      <c r="E561" s="122"/>
      <c r="F561" s="121"/>
      <c r="G561" s="12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5.6">
      <c r="A562" s="122"/>
      <c r="B562" s="122"/>
      <c r="C562" s="122"/>
      <c r="D562" s="122"/>
      <c r="E562" s="122"/>
      <c r="F562" s="121"/>
      <c r="G562" s="12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5.6">
      <c r="A563" s="122"/>
      <c r="B563" s="122"/>
      <c r="C563" s="122"/>
      <c r="D563" s="122"/>
      <c r="E563" s="122"/>
      <c r="F563" s="121"/>
      <c r="G563" s="12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5.6">
      <c r="A564" s="122"/>
      <c r="B564" s="122"/>
      <c r="C564" s="122"/>
      <c r="D564" s="122"/>
      <c r="E564" s="122"/>
      <c r="F564" s="121"/>
      <c r="G564" s="12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5.6">
      <c r="A565" s="122"/>
      <c r="B565" s="122"/>
      <c r="C565" s="122"/>
      <c r="D565" s="122"/>
      <c r="E565" s="122"/>
      <c r="F565" s="121"/>
      <c r="G565" s="12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5.6">
      <c r="A566" s="122"/>
      <c r="B566" s="122"/>
      <c r="C566" s="122"/>
      <c r="D566" s="122"/>
      <c r="E566" s="122"/>
      <c r="F566" s="121"/>
      <c r="G566" s="12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5.6">
      <c r="A567" s="122"/>
      <c r="B567" s="122"/>
      <c r="C567" s="122"/>
      <c r="D567" s="122"/>
      <c r="E567" s="122"/>
      <c r="F567" s="121"/>
      <c r="G567" s="12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5.6">
      <c r="A568" s="122"/>
      <c r="B568" s="122"/>
      <c r="C568" s="122"/>
      <c r="D568" s="122"/>
      <c r="E568" s="122"/>
      <c r="F568" s="121"/>
      <c r="G568" s="12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5.6">
      <c r="A569" s="122"/>
      <c r="B569" s="122"/>
      <c r="C569" s="122"/>
      <c r="D569" s="122"/>
      <c r="E569" s="122"/>
      <c r="F569" s="121"/>
      <c r="G569" s="12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5.6">
      <c r="A570" s="122"/>
      <c r="B570" s="122"/>
      <c r="C570" s="122"/>
      <c r="D570" s="122"/>
      <c r="E570" s="122"/>
      <c r="F570" s="121"/>
      <c r="G570" s="12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5.6">
      <c r="A571" s="122"/>
      <c r="B571" s="122"/>
      <c r="C571" s="122"/>
      <c r="D571" s="122"/>
      <c r="E571" s="122"/>
      <c r="F571" s="121"/>
      <c r="G571" s="12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5.6">
      <c r="A572" s="122"/>
      <c r="B572" s="122"/>
      <c r="C572" s="122"/>
      <c r="D572" s="122"/>
      <c r="E572" s="122"/>
      <c r="F572" s="121"/>
      <c r="G572" s="12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5.6">
      <c r="A573" s="122"/>
      <c r="B573" s="122"/>
      <c r="C573" s="122"/>
      <c r="D573" s="122"/>
      <c r="E573" s="122"/>
      <c r="F573" s="121"/>
      <c r="G573" s="12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5.6">
      <c r="A574" s="122"/>
      <c r="B574" s="122"/>
      <c r="C574" s="122"/>
      <c r="D574" s="122"/>
      <c r="E574" s="122"/>
      <c r="F574" s="121"/>
      <c r="G574" s="12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5.6">
      <c r="A575" s="122"/>
      <c r="B575" s="122"/>
      <c r="C575" s="122"/>
      <c r="D575" s="122"/>
      <c r="E575" s="122"/>
      <c r="F575" s="121"/>
      <c r="G575" s="12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5.6">
      <c r="A576" s="122"/>
      <c r="B576" s="122"/>
      <c r="C576" s="122"/>
      <c r="D576" s="122"/>
      <c r="E576" s="122"/>
      <c r="F576" s="121"/>
      <c r="G576" s="12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5.6">
      <c r="A577" s="122"/>
      <c r="B577" s="122"/>
      <c r="C577" s="122"/>
      <c r="D577" s="122"/>
      <c r="E577" s="122"/>
      <c r="F577" s="121"/>
      <c r="G577" s="12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5.6">
      <c r="A578" s="122"/>
      <c r="B578" s="122"/>
      <c r="C578" s="122"/>
      <c r="D578" s="122"/>
      <c r="E578" s="122"/>
      <c r="F578" s="121"/>
      <c r="G578" s="12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5.6">
      <c r="A579" s="122"/>
      <c r="B579" s="122"/>
      <c r="C579" s="122"/>
      <c r="D579" s="122"/>
      <c r="E579" s="122"/>
      <c r="F579" s="121"/>
      <c r="G579" s="12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5.6">
      <c r="A580" s="122"/>
      <c r="B580" s="122"/>
      <c r="C580" s="122"/>
      <c r="D580" s="122"/>
      <c r="E580" s="122"/>
      <c r="F580" s="121"/>
      <c r="G580" s="12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5.6">
      <c r="A581" s="122"/>
      <c r="B581" s="122"/>
      <c r="C581" s="122"/>
      <c r="D581" s="122"/>
      <c r="E581" s="122"/>
      <c r="F581" s="121"/>
      <c r="G581" s="12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5.6">
      <c r="A582" s="122"/>
      <c r="B582" s="122"/>
      <c r="C582" s="122"/>
      <c r="D582" s="122"/>
      <c r="E582" s="122"/>
      <c r="F582" s="121"/>
      <c r="G582" s="12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5.6">
      <c r="A583" s="122"/>
      <c r="B583" s="122"/>
      <c r="C583" s="122"/>
      <c r="D583" s="122"/>
      <c r="E583" s="122"/>
      <c r="F583" s="121"/>
      <c r="G583" s="12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5.6">
      <c r="A584" s="122"/>
      <c r="B584" s="122"/>
      <c r="C584" s="122"/>
      <c r="D584" s="122"/>
      <c r="E584" s="122"/>
      <c r="F584" s="121"/>
      <c r="G584" s="12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5.6">
      <c r="A585" s="122"/>
      <c r="B585" s="122"/>
      <c r="C585" s="122"/>
      <c r="D585" s="122"/>
      <c r="E585" s="122"/>
      <c r="F585" s="121"/>
      <c r="G585" s="12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5.6">
      <c r="A586" s="122"/>
      <c r="B586" s="122"/>
      <c r="C586" s="122"/>
      <c r="D586" s="122"/>
      <c r="E586" s="122"/>
      <c r="F586" s="121"/>
      <c r="G586" s="12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5.6">
      <c r="A587" s="122"/>
      <c r="B587" s="122"/>
      <c r="C587" s="122"/>
      <c r="D587" s="122"/>
      <c r="E587" s="122"/>
      <c r="F587" s="121"/>
      <c r="G587" s="12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5.6">
      <c r="A588" s="122"/>
      <c r="B588" s="122"/>
      <c r="C588" s="122"/>
      <c r="D588" s="122"/>
      <c r="E588" s="122"/>
      <c r="F588" s="121"/>
      <c r="G588" s="12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5.6">
      <c r="A589" s="122"/>
      <c r="B589" s="122"/>
      <c r="C589" s="122"/>
      <c r="D589" s="122"/>
      <c r="E589" s="122"/>
      <c r="F589" s="121"/>
      <c r="G589" s="12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5.6">
      <c r="A590" s="122"/>
      <c r="B590" s="122"/>
      <c r="C590" s="122"/>
      <c r="D590" s="122"/>
      <c r="E590" s="122"/>
      <c r="F590" s="121"/>
      <c r="G590" s="12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5.6">
      <c r="A591" s="122"/>
      <c r="B591" s="122"/>
      <c r="C591" s="122"/>
      <c r="D591" s="122"/>
      <c r="E591" s="122"/>
      <c r="F591" s="121"/>
      <c r="G591" s="12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5.6">
      <c r="A592" s="122"/>
      <c r="B592" s="122"/>
      <c r="C592" s="122"/>
      <c r="D592" s="122"/>
      <c r="E592" s="122"/>
      <c r="F592" s="121"/>
      <c r="G592" s="12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5.6">
      <c r="A593" s="122"/>
      <c r="B593" s="122"/>
      <c r="C593" s="122"/>
      <c r="D593" s="122"/>
      <c r="E593" s="122"/>
      <c r="F593" s="121"/>
      <c r="G593" s="12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5.6">
      <c r="A594" s="122"/>
      <c r="B594" s="122"/>
      <c r="C594" s="122"/>
      <c r="D594" s="122"/>
      <c r="E594" s="122"/>
      <c r="F594" s="121"/>
      <c r="G594" s="12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5.6">
      <c r="A595" s="122"/>
      <c r="B595" s="122"/>
      <c r="C595" s="122"/>
      <c r="D595" s="122"/>
      <c r="E595" s="122"/>
      <c r="F595" s="121"/>
      <c r="G595" s="12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5.6">
      <c r="A596" s="122"/>
      <c r="B596" s="122"/>
      <c r="C596" s="122"/>
      <c r="D596" s="122"/>
      <c r="E596" s="122"/>
      <c r="F596" s="121"/>
      <c r="G596" s="12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5.6">
      <c r="A597" s="122"/>
      <c r="B597" s="122"/>
      <c r="C597" s="122"/>
      <c r="D597" s="122"/>
      <c r="E597" s="122"/>
      <c r="F597" s="121"/>
      <c r="G597" s="12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5.6">
      <c r="A598" s="122"/>
      <c r="B598" s="122"/>
      <c r="C598" s="122"/>
      <c r="D598" s="122"/>
      <c r="E598" s="122"/>
      <c r="F598" s="121"/>
      <c r="G598" s="12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5.6">
      <c r="A599" s="122"/>
      <c r="B599" s="122"/>
      <c r="C599" s="122"/>
      <c r="D599" s="122"/>
      <c r="E599" s="122"/>
      <c r="F599" s="121"/>
      <c r="G599" s="12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5.6">
      <c r="A600" s="122"/>
      <c r="B600" s="122"/>
      <c r="C600" s="122"/>
      <c r="D600" s="122"/>
      <c r="E600" s="122"/>
      <c r="F600" s="121"/>
      <c r="G600" s="12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5.6">
      <c r="A601" s="122"/>
      <c r="B601" s="122"/>
      <c r="C601" s="122"/>
      <c r="D601" s="122"/>
      <c r="E601" s="122"/>
      <c r="F601" s="121"/>
      <c r="G601" s="12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5.6">
      <c r="A602" s="122"/>
      <c r="B602" s="122"/>
      <c r="C602" s="122"/>
      <c r="D602" s="122"/>
      <c r="E602" s="122"/>
      <c r="F602" s="121"/>
      <c r="G602" s="12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5.6">
      <c r="A603" s="122"/>
      <c r="B603" s="122"/>
      <c r="C603" s="122"/>
      <c r="D603" s="122"/>
      <c r="E603" s="122"/>
      <c r="F603" s="121"/>
      <c r="G603" s="12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5.6">
      <c r="A604" s="122"/>
      <c r="B604" s="122"/>
      <c r="C604" s="122"/>
      <c r="D604" s="122"/>
      <c r="E604" s="122"/>
      <c r="F604" s="121"/>
      <c r="G604" s="12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5.6">
      <c r="A605" s="122"/>
      <c r="B605" s="122"/>
      <c r="C605" s="122"/>
      <c r="D605" s="122"/>
      <c r="E605" s="122"/>
      <c r="F605" s="121"/>
      <c r="G605" s="12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5.6">
      <c r="A606" s="122"/>
      <c r="B606" s="122"/>
      <c r="C606" s="122"/>
      <c r="D606" s="122"/>
      <c r="E606" s="122"/>
      <c r="F606" s="121"/>
      <c r="G606" s="12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5.6">
      <c r="A607" s="122"/>
      <c r="B607" s="122"/>
      <c r="C607" s="122"/>
      <c r="D607" s="122"/>
      <c r="E607" s="122"/>
      <c r="F607" s="121"/>
      <c r="G607" s="12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5.6">
      <c r="A608" s="122"/>
      <c r="B608" s="122"/>
      <c r="C608" s="122"/>
      <c r="D608" s="122"/>
      <c r="E608" s="122"/>
      <c r="F608" s="121"/>
      <c r="G608" s="12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5.6">
      <c r="A609" s="122"/>
      <c r="B609" s="122"/>
      <c r="C609" s="122"/>
      <c r="D609" s="122"/>
      <c r="E609" s="122"/>
      <c r="F609" s="121"/>
      <c r="G609" s="12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5.6">
      <c r="A610" s="122"/>
      <c r="B610" s="122"/>
      <c r="C610" s="122"/>
      <c r="D610" s="122"/>
      <c r="E610" s="122"/>
      <c r="F610" s="121"/>
      <c r="G610" s="12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5.6">
      <c r="A611" s="122"/>
      <c r="B611" s="122"/>
      <c r="C611" s="122"/>
      <c r="D611" s="122"/>
      <c r="E611" s="122"/>
      <c r="F611" s="121"/>
      <c r="G611" s="12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5.6">
      <c r="A612" s="122"/>
      <c r="B612" s="122"/>
      <c r="C612" s="122"/>
      <c r="D612" s="122"/>
      <c r="E612" s="122"/>
      <c r="F612" s="121"/>
      <c r="G612" s="12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5.6">
      <c r="A613" s="122"/>
      <c r="B613" s="122"/>
      <c r="C613" s="122"/>
      <c r="D613" s="122"/>
      <c r="E613" s="122"/>
      <c r="F613" s="121"/>
      <c r="G613" s="12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5.6">
      <c r="A614" s="122"/>
      <c r="B614" s="122"/>
      <c r="C614" s="122"/>
      <c r="D614" s="122"/>
      <c r="E614" s="122"/>
      <c r="F614" s="121"/>
      <c r="G614" s="12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5.6">
      <c r="A615" s="122"/>
      <c r="B615" s="122"/>
      <c r="C615" s="122"/>
      <c r="D615" s="122"/>
      <c r="E615" s="122"/>
      <c r="F615" s="121"/>
      <c r="G615" s="12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5.6">
      <c r="A616" s="122"/>
      <c r="B616" s="122"/>
      <c r="C616" s="122"/>
      <c r="D616" s="122"/>
      <c r="E616" s="122"/>
      <c r="F616" s="121"/>
      <c r="G616" s="12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5.6">
      <c r="A617" s="122"/>
      <c r="B617" s="122"/>
      <c r="C617" s="122"/>
      <c r="D617" s="122"/>
      <c r="E617" s="122"/>
      <c r="F617" s="121"/>
      <c r="G617" s="12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5.6">
      <c r="A618" s="122"/>
      <c r="B618" s="122"/>
      <c r="C618" s="122"/>
      <c r="D618" s="122"/>
      <c r="E618" s="122"/>
      <c r="F618" s="121"/>
      <c r="G618" s="12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5.6">
      <c r="A619" s="122"/>
      <c r="B619" s="122"/>
      <c r="C619" s="122"/>
      <c r="D619" s="122"/>
      <c r="E619" s="122"/>
      <c r="F619" s="121"/>
      <c r="G619" s="12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5.6">
      <c r="A620" s="122"/>
      <c r="B620" s="122"/>
      <c r="C620" s="122"/>
      <c r="D620" s="122"/>
      <c r="E620" s="122"/>
      <c r="F620" s="121"/>
      <c r="G620" s="12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5.6">
      <c r="A621" s="122"/>
      <c r="B621" s="122"/>
      <c r="C621" s="122"/>
      <c r="D621" s="122"/>
      <c r="E621" s="122"/>
      <c r="F621" s="121"/>
      <c r="G621" s="12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5.6">
      <c r="A622" s="122"/>
      <c r="B622" s="122"/>
      <c r="C622" s="122"/>
      <c r="D622" s="122"/>
      <c r="E622" s="122"/>
      <c r="F622" s="121"/>
      <c r="G622" s="12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5.6">
      <c r="A623" s="122"/>
      <c r="B623" s="122"/>
      <c r="C623" s="122"/>
      <c r="D623" s="122"/>
      <c r="E623" s="122"/>
      <c r="F623" s="121"/>
      <c r="G623" s="12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5.6">
      <c r="A624" s="122"/>
      <c r="B624" s="122"/>
      <c r="C624" s="122"/>
      <c r="D624" s="122"/>
      <c r="E624" s="122"/>
      <c r="F624" s="121"/>
      <c r="G624" s="12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5.6">
      <c r="A625" s="122"/>
      <c r="B625" s="122"/>
      <c r="C625" s="122"/>
      <c r="D625" s="122"/>
      <c r="E625" s="122"/>
      <c r="F625" s="121"/>
      <c r="G625" s="12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5.6">
      <c r="A626" s="122"/>
      <c r="B626" s="122"/>
      <c r="C626" s="122"/>
      <c r="D626" s="122"/>
      <c r="E626" s="122"/>
      <c r="F626" s="121"/>
      <c r="G626" s="12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5.6">
      <c r="A627" s="122"/>
      <c r="B627" s="122"/>
      <c r="C627" s="122"/>
      <c r="D627" s="122"/>
      <c r="E627" s="122"/>
      <c r="F627" s="121"/>
      <c r="G627" s="12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5.6">
      <c r="A628" s="122"/>
      <c r="B628" s="122"/>
      <c r="C628" s="122"/>
      <c r="D628" s="122"/>
      <c r="E628" s="122"/>
      <c r="F628" s="121"/>
      <c r="G628" s="12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5.6">
      <c r="A629" s="122"/>
      <c r="B629" s="122"/>
      <c r="C629" s="122"/>
      <c r="D629" s="122"/>
      <c r="E629" s="122"/>
      <c r="F629" s="121"/>
      <c r="G629" s="12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5.6">
      <c r="A630" s="122"/>
      <c r="B630" s="122"/>
      <c r="C630" s="122"/>
      <c r="D630" s="122"/>
      <c r="E630" s="122"/>
      <c r="F630" s="121"/>
      <c r="G630" s="12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5.6">
      <c r="A631" s="122"/>
      <c r="B631" s="122"/>
      <c r="C631" s="122"/>
      <c r="D631" s="122"/>
      <c r="E631" s="122"/>
      <c r="F631" s="121"/>
      <c r="G631" s="12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5.6">
      <c r="A632" s="122"/>
      <c r="B632" s="122"/>
      <c r="C632" s="122"/>
      <c r="D632" s="122"/>
      <c r="E632" s="122"/>
      <c r="F632" s="121"/>
      <c r="G632" s="12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5.6">
      <c r="A633" s="122"/>
      <c r="B633" s="122"/>
      <c r="C633" s="122"/>
      <c r="D633" s="122"/>
      <c r="E633" s="122"/>
      <c r="F633" s="121"/>
      <c r="G633" s="12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5.6">
      <c r="A634" s="122"/>
      <c r="B634" s="122"/>
      <c r="C634" s="122"/>
      <c r="D634" s="122"/>
      <c r="E634" s="122"/>
      <c r="F634" s="121"/>
      <c r="G634" s="12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5.6">
      <c r="A635" s="122"/>
      <c r="B635" s="122"/>
      <c r="C635" s="122"/>
      <c r="D635" s="122"/>
      <c r="E635" s="122"/>
      <c r="F635" s="121"/>
      <c r="G635" s="12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5.6">
      <c r="A636" s="122"/>
      <c r="B636" s="122"/>
      <c r="C636" s="122"/>
      <c r="D636" s="122"/>
      <c r="E636" s="122"/>
      <c r="F636" s="121"/>
      <c r="G636" s="12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5.6">
      <c r="A637" s="122"/>
      <c r="B637" s="122"/>
      <c r="C637" s="122"/>
      <c r="D637" s="122"/>
      <c r="E637" s="122"/>
      <c r="F637" s="121"/>
      <c r="G637" s="12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5.6">
      <c r="A638" s="122"/>
      <c r="B638" s="122"/>
      <c r="C638" s="122"/>
      <c r="D638" s="122"/>
      <c r="E638" s="122"/>
      <c r="F638" s="121"/>
      <c r="G638" s="12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5.6">
      <c r="A639" s="122"/>
      <c r="B639" s="122"/>
      <c r="C639" s="122"/>
      <c r="D639" s="122"/>
      <c r="E639" s="122"/>
      <c r="F639" s="121"/>
      <c r="G639" s="12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5.6">
      <c r="A640" s="122"/>
      <c r="B640" s="122"/>
      <c r="C640" s="122"/>
      <c r="D640" s="122"/>
      <c r="E640" s="122"/>
      <c r="F640" s="121"/>
      <c r="G640" s="12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5.6">
      <c r="A641" s="122"/>
      <c r="B641" s="122"/>
      <c r="C641" s="122"/>
      <c r="D641" s="122"/>
      <c r="E641" s="122"/>
      <c r="F641" s="121"/>
      <c r="G641" s="12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5.6">
      <c r="A642" s="122"/>
      <c r="B642" s="122"/>
      <c r="C642" s="122"/>
      <c r="D642" s="122"/>
      <c r="E642" s="122"/>
      <c r="F642" s="121"/>
      <c r="G642" s="12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5.6">
      <c r="A643" s="122"/>
      <c r="B643" s="122"/>
      <c r="C643" s="122"/>
      <c r="D643" s="122"/>
      <c r="E643" s="122"/>
      <c r="F643" s="121"/>
      <c r="G643" s="12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5.6">
      <c r="A644" s="122"/>
      <c r="B644" s="122"/>
      <c r="C644" s="122"/>
      <c r="D644" s="122"/>
      <c r="E644" s="122"/>
      <c r="F644" s="121"/>
      <c r="G644" s="12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5.6">
      <c r="A645" s="122"/>
      <c r="B645" s="122"/>
      <c r="C645" s="122"/>
      <c r="D645" s="122"/>
      <c r="E645" s="122"/>
      <c r="F645" s="121"/>
      <c r="G645" s="12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5.6">
      <c r="A646" s="122"/>
      <c r="B646" s="122"/>
      <c r="C646" s="122"/>
      <c r="D646" s="122"/>
      <c r="E646" s="122"/>
      <c r="F646" s="121"/>
      <c r="G646" s="12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5.6">
      <c r="A647" s="122"/>
      <c r="B647" s="122"/>
      <c r="C647" s="122"/>
      <c r="D647" s="122"/>
      <c r="E647" s="122"/>
      <c r="F647" s="121"/>
      <c r="G647" s="12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5.6">
      <c r="A648" s="122"/>
      <c r="B648" s="122"/>
      <c r="C648" s="122"/>
      <c r="D648" s="122"/>
      <c r="E648" s="122"/>
      <c r="F648" s="121"/>
      <c r="G648" s="12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5.6">
      <c r="A649" s="122"/>
      <c r="B649" s="122"/>
      <c r="C649" s="122"/>
      <c r="D649" s="122"/>
      <c r="E649" s="122"/>
      <c r="F649" s="121"/>
      <c r="G649" s="12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5.6">
      <c r="A650" s="122"/>
      <c r="B650" s="122"/>
      <c r="C650" s="122"/>
      <c r="D650" s="122"/>
      <c r="E650" s="122"/>
      <c r="F650" s="121"/>
      <c r="G650" s="12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5.6">
      <c r="A651" s="122"/>
      <c r="B651" s="122"/>
      <c r="C651" s="122"/>
      <c r="D651" s="122"/>
      <c r="E651" s="122"/>
      <c r="F651" s="121"/>
      <c r="G651" s="12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5.6">
      <c r="A652" s="122"/>
      <c r="B652" s="122"/>
      <c r="C652" s="122"/>
      <c r="D652" s="122"/>
      <c r="E652" s="122"/>
      <c r="F652" s="121"/>
      <c r="G652" s="12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5.6">
      <c r="A653" s="122"/>
      <c r="B653" s="122"/>
      <c r="C653" s="122"/>
      <c r="D653" s="122"/>
      <c r="E653" s="122"/>
      <c r="F653" s="121"/>
      <c r="G653" s="12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5.6">
      <c r="A654" s="122"/>
      <c r="B654" s="122"/>
      <c r="C654" s="122"/>
      <c r="D654" s="122"/>
      <c r="E654" s="122"/>
      <c r="F654" s="121"/>
      <c r="G654" s="12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5.6">
      <c r="A655" s="122"/>
      <c r="B655" s="122"/>
      <c r="C655" s="122"/>
      <c r="D655" s="122"/>
      <c r="E655" s="122"/>
      <c r="F655" s="121"/>
      <c r="G655" s="12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5.6">
      <c r="A656" s="122"/>
      <c r="B656" s="122"/>
      <c r="C656" s="122"/>
      <c r="D656" s="122"/>
      <c r="E656" s="122"/>
      <c r="F656" s="121"/>
      <c r="G656" s="12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5.6">
      <c r="A657" s="122"/>
      <c r="B657" s="122"/>
      <c r="C657" s="122"/>
      <c r="D657" s="122"/>
      <c r="E657" s="122"/>
      <c r="F657" s="121"/>
      <c r="G657" s="12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5.6">
      <c r="A658" s="122"/>
      <c r="B658" s="122"/>
      <c r="C658" s="122"/>
      <c r="D658" s="122"/>
      <c r="E658" s="122"/>
      <c r="F658" s="121"/>
      <c r="G658" s="12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5.6">
      <c r="A659" s="122"/>
      <c r="B659" s="122"/>
      <c r="C659" s="122"/>
      <c r="D659" s="122"/>
      <c r="E659" s="122"/>
      <c r="F659" s="121"/>
      <c r="G659" s="12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5.6">
      <c r="A660" s="122"/>
      <c r="B660" s="122"/>
      <c r="C660" s="122"/>
      <c r="D660" s="122"/>
      <c r="E660" s="122"/>
      <c r="F660" s="121"/>
      <c r="G660" s="12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5.6">
      <c r="A661" s="122"/>
      <c r="B661" s="122"/>
      <c r="C661" s="122"/>
      <c r="D661" s="122"/>
      <c r="E661" s="122"/>
      <c r="F661" s="121"/>
      <c r="G661" s="12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5.6">
      <c r="A662" s="122"/>
      <c r="B662" s="122"/>
      <c r="C662" s="122"/>
      <c r="D662" s="122"/>
      <c r="E662" s="122"/>
      <c r="F662" s="121"/>
      <c r="G662" s="12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5.6">
      <c r="A663" s="122"/>
      <c r="B663" s="122"/>
      <c r="C663" s="122"/>
      <c r="D663" s="122"/>
      <c r="E663" s="122"/>
      <c r="F663" s="121"/>
      <c r="G663" s="12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5.6">
      <c r="A664" s="122"/>
      <c r="B664" s="122"/>
      <c r="C664" s="122"/>
      <c r="D664" s="122"/>
      <c r="E664" s="122"/>
      <c r="F664" s="121"/>
      <c r="G664" s="12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5.6">
      <c r="A665" s="122"/>
      <c r="B665" s="122"/>
      <c r="C665" s="122"/>
      <c r="D665" s="122"/>
      <c r="E665" s="122"/>
      <c r="F665" s="121"/>
      <c r="G665" s="12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5.6">
      <c r="A666" s="122"/>
      <c r="B666" s="122"/>
      <c r="C666" s="122"/>
      <c r="D666" s="122"/>
      <c r="E666" s="122"/>
      <c r="F666" s="121"/>
      <c r="G666" s="12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5.6">
      <c r="A667" s="122"/>
      <c r="B667" s="122"/>
      <c r="C667" s="122"/>
      <c r="D667" s="122"/>
      <c r="E667" s="122"/>
      <c r="F667" s="121"/>
      <c r="G667" s="12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5.6">
      <c r="A668" s="122"/>
      <c r="B668" s="122"/>
      <c r="C668" s="122"/>
      <c r="D668" s="122"/>
      <c r="E668" s="122"/>
      <c r="F668" s="121"/>
      <c r="G668" s="12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5.6">
      <c r="A669" s="122"/>
      <c r="B669" s="122"/>
      <c r="C669" s="122"/>
      <c r="D669" s="122"/>
      <c r="E669" s="122"/>
      <c r="F669" s="121"/>
      <c r="G669" s="12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5.6">
      <c r="A670" s="122"/>
      <c r="B670" s="122"/>
      <c r="C670" s="122"/>
      <c r="D670" s="122"/>
      <c r="E670" s="122"/>
      <c r="F670" s="121"/>
      <c r="G670" s="12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5.6">
      <c r="A671" s="122"/>
      <c r="B671" s="122"/>
      <c r="C671" s="122"/>
      <c r="D671" s="122"/>
      <c r="E671" s="122"/>
      <c r="F671" s="121"/>
      <c r="G671" s="12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5.6">
      <c r="A672" s="122"/>
      <c r="B672" s="122"/>
      <c r="C672" s="122"/>
      <c r="D672" s="122"/>
      <c r="E672" s="122"/>
      <c r="F672" s="121"/>
      <c r="G672" s="12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5.6">
      <c r="A673" s="122"/>
      <c r="B673" s="122"/>
      <c r="C673" s="122"/>
      <c r="D673" s="122"/>
      <c r="E673" s="122"/>
      <c r="F673" s="121"/>
      <c r="G673" s="12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5.6">
      <c r="A674" s="122"/>
      <c r="B674" s="122"/>
      <c r="C674" s="122"/>
      <c r="D674" s="122"/>
      <c r="E674" s="122"/>
      <c r="F674" s="121"/>
      <c r="G674" s="12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5.6">
      <c r="A675" s="122"/>
      <c r="B675" s="122"/>
      <c r="C675" s="122"/>
      <c r="D675" s="122"/>
      <c r="E675" s="122"/>
      <c r="F675" s="121"/>
      <c r="G675" s="12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5.6">
      <c r="A676" s="122"/>
      <c r="B676" s="122"/>
      <c r="C676" s="122"/>
      <c r="D676" s="122"/>
      <c r="E676" s="122"/>
      <c r="F676" s="121"/>
      <c r="G676" s="12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5.6">
      <c r="A677" s="122"/>
      <c r="B677" s="122"/>
      <c r="C677" s="122"/>
      <c r="D677" s="122"/>
      <c r="E677" s="122"/>
      <c r="F677" s="121"/>
      <c r="G677" s="12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5.6">
      <c r="A678" s="122"/>
      <c r="B678" s="122"/>
      <c r="C678" s="122"/>
      <c r="D678" s="122"/>
      <c r="E678" s="122"/>
      <c r="F678" s="121"/>
      <c r="G678" s="12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5.6">
      <c r="A679" s="122"/>
      <c r="B679" s="122"/>
      <c r="C679" s="122"/>
      <c r="D679" s="122"/>
      <c r="E679" s="122"/>
      <c r="F679" s="121"/>
      <c r="G679" s="12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5.6">
      <c r="A680" s="122"/>
      <c r="B680" s="122"/>
      <c r="C680" s="122"/>
      <c r="D680" s="122"/>
      <c r="E680" s="122"/>
      <c r="F680" s="121"/>
      <c r="G680" s="12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5.6">
      <c r="A681" s="122"/>
      <c r="B681" s="122"/>
      <c r="C681" s="122"/>
      <c r="D681" s="122"/>
      <c r="E681" s="122"/>
      <c r="F681" s="121"/>
      <c r="G681" s="12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5.6">
      <c r="A682" s="122"/>
      <c r="B682" s="122"/>
      <c r="C682" s="122"/>
      <c r="D682" s="122"/>
      <c r="E682" s="122"/>
      <c r="F682" s="121"/>
      <c r="G682" s="12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5.6">
      <c r="A683" s="122"/>
      <c r="B683" s="122"/>
      <c r="C683" s="122"/>
      <c r="D683" s="122"/>
      <c r="E683" s="122"/>
      <c r="F683" s="121"/>
      <c r="G683" s="12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5.6">
      <c r="A684" s="122"/>
      <c r="B684" s="122"/>
      <c r="C684" s="122"/>
      <c r="D684" s="122"/>
      <c r="E684" s="122"/>
      <c r="F684" s="121"/>
      <c r="G684" s="12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5.6">
      <c r="A685" s="122"/>
      <c r="B685" s="122"/>
      <c r="C685" s="122"/>
      <c r="D685" s="122"/>
      <c r="E685" s="122"/>
      <c r="F685" s="121"/>
      <c r="G685" s="12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5.6">
      <c r="A686" s="122"/>
      <c r="B686" s="122"/>
      <c r="C686" s="122"/>
      <c r="D686" s="122"/>
      <c r="E686" s="122"/>
      <c r="F686" s="121"/>
      <c r="G686" s="12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5.6">
      <c r="A687" s="122"/>
      <c r="B687" s="122"/>
      <c r="C687" s="122"/>
      <c r="D687" s="122"/>
      <c r="E687" s="122"/>
      <c r="F687" s="121"/>
      <c r="G687" s="12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5.6">
      <c r="A688" s="122"/>
      <c r="B688" s="122"/>
      <c r="C688" s="122"/>
      <c r="D688" s="122"/>
      <c r="E688" s="122"/>
      <c r="F688" s="121"/>
      <c r="G688" s="12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5.6">
      <c r="A689" s="122"/>
      <c r="B689" s="122"/>
      <c r="C689" s="122"/>
      <c r="D689" s="122"/>
      <c r="E689" s="122"/>
      <c r="F689" s="121"/>
      <c r="G689" s="12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5.6">
      <c r="A690" s="122"/>
      <c r="B690" s="122"/>
      <c r="C690" s="122"/>
      <c r="D690" s="122"/>
      <c r="E690" s="122"/>
      <c r="F690" s="121"/>
      <c r="G690" s="12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5.6">
      <c r="A691" s="122"/>
      <c r="B691" s="122"/>
      <c r="C691" s="122"/>
      <c r="D691" s="122"/>
      <c r="E691" s="122"/>
      <c r="F691" s="121"/>
      <c r="G691" s="12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5.6">
      <c r="A692" s="122"/>
      <c r="B692" s="122"/>
      <c r="C692" s="122"/>
      <c r="D692" s="122"/>
      <c r="E692" s="122"/>
      <c r="F692" s="121"/>
      <c r="G692" s="12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5.6">
      <c r="A693" s="122"/>
      <c r="B693" s="122"/>
      <c r="C693" s="122"/>
      <c r="D693" s="122"/>
      <c r="E693" s="122"/>
      <c r="F693" s="121"/>
      <c r="G693" s="12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5.6">
      <c r="A694" s="122"/>
      <c r="B694" s="122"/>
      <c r="C694" s="122"/>
      <c r="D694" s="122"/>
      <c r="E694" s="122"/>
      <c r="F694" s="121"/>
      <c r="G694" s="12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5.6">
      <c r="A695" s="122"/>
      <c r="B695" s="122"/>
      <c r="C695" s="122"/>
      <c r="D695" s="122"/>
      <c r="E695" s="122"/>
      <c r="F695" s="121"/>
      <c r="G695" s="12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5.6">
      <c r="A696" s="122"/>
      <c r="B696" s="122"/>
      <c r="C696" s="122"/>
      <c r="D696" s="122"/>
      <c r="E696" s="122"/>
      <c r="F696" s="121"/>
      <c r="G696" s="12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5.6">
      <c r="A697" s="122"/>
      <c r="B697" s="122"/>
      <c r="C697" s="122"/>
      <c r="D697" s="122"/>
      <c r="E697" s="122"/>
      <c r="F697" s="121"/>
      <c r="G697" s="12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5.6">
      <c r="A698" s="122"/>
      <c r="B698" s="122"/>
      <c r="C698" s="122"/>
      <c r="D698" s="122"/>
      <c r="E698" s="122"/>
      <c r="F698" s="121"/>
      <c r="G698" s="12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5.6">
      <c r="A699" s="122"/>
      <c r="B699" s="122"/>
      <c r="C699" s="122"/>
      <c r="D699" s="122"/>
      <c r="E699" s="122"/>
      <c r="F699" s="121"/>
      <c r="G699" s="12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5.6">
      <c r="A700" s="122"/>
      <c r="B700" s="122"/>
      <c r="C700" s="122"/>
      <c r="D700" s="122"/>
      <c r="E700" s="122"/>
      <c r="F700" s="121"/>
      <c r="G700" s="12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5.6">
      <c r="A701" s="122"/>
      <c r="B701" s="122"/>
      <c r="C701" s="122"/>
      <c r="D701" s="122"/>
      <c r="E701" s="122"/>
      <c r="F701" s="121"/>
      <c r="G701" s="12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5.6">
      <c r="A702" s="122"/>
      <c r="B702" s="122"/>
      <c r="C702" s="122"/>
      <c r="D702" s="122"/>
      <c r="E702" s="122"/>
      <c r="F702" s="121"/>
      <c r="G702" s="12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5.6">
      <c r="A703" s="122"/>
      <c r="B703" s="122"/>
      <c r="C703" s="122"/>
      <c r="D703" s="122"/>
      <c r="E703" s="122"/>
      <c r="F703" s="121"/>
      <c r="G703" s="12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5.6">
      <c r="A704" s="122"/>
      <c r="B704" s="122"/>
      <c r="C704" s="122"/>
      <c r="D704" s="122"/>
      <c r="E704" s="122"/>
      <c r="F704" s="121"/>
      <c r="G704" s="12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5.6">
      <c r="A705" s="122"/>
      <c r="B705" s="122"/>
      <c r="C705" s="122"/>
      <c r="D705" s="122"/>
      <c r="E705" s="122"/>
      <c r="F705" s="121"/>
      <c r="G705" s="12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5.6">
      <c r="A706" s="122"/>
      <c r="B706" s="122"/>
      <c r="C706" s="122"/>
      <c r="D706" s="122"/>
      <c r="E706" s="122"/>
      <c r="F706" s="121"/>
      <c r="G706" s="12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5.6">
      <c r="A707" s="122"/>
      <c r="B707" s="122"/>
      <c r="C707" s="122"/>
      <c r="D707" s="122"/>
      <c r="E707" s="122"/>
      <c r="F707" s="121"/>
      <c r="G707" s="12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5.6">
      <c r="A708" s="122"/>
      <c r="B708" s="122"/>
      <c r="C708" s="122"/>
      <c r="D708" s="122"/>
      <c r="E708" s="122"/>
      <c r="F708" s="121"/>
      <c r="G708" s="12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5.6">
      <c r="A709" s="122"/>
      <c r="B709" s="122"/>
      <c r="C709" s="122"/>
      <c r="D709" s="122"/>
      <c r="E709" s="122"/>
      <c r="F709" s="121"/>
      <c r="G709" s="12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5.6">
      <c r="A710" s="122"/>
      <c r="B710" s="122"/>
      <c r="C710" s="122"/>
      <c r="D710" s="122"/>
      <c r="E710" s="122"/>
      <c r="F710" s="121"/>
      <c r="G710" s="12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5.6">
      <c r="A711" s="122"/>
      <c r="B711" s="122"/>
      <c r="C711" s="122"/>
      <c r="D711" s="122"/>
      <c r="E711" s="122"/>
      <c r="F711" s="121"/>
      <c r="G711" s="12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5.6">
      <c r="A712" s="122"/>
      <c r="B712" s="122"/>
      <c r="C712" s="122"/>
      <c r="D712" s="122"/>
      <c r="E712" s="122"/>
      <c r="F712" s="121"/>
      <c r="G712" s="12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5.6">
      <c r="A713" s="122"/>
      <c r="B713" s="122"/>
      <c r="C713" s="122"/>
      <c r="D713" s="122"/>
      <c r="E713" s="122"/>
      <c r="F713" s="121"/>
      <c r="G713" s="12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5.6">
      <c r="A714" s="122"/>
      <c r="B714" s="122"/>
      <c r="C714" s="122"/>
      <c r="D714" s="122"/>
      <c r="E714" s="122"/>
      <c r="F714" s="121"/>
      <c r="G714" s="12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5.6">
      <c r="A715" s="122"/>
      <c r="B715" s="122"/>
      <c r="C715" s="122"/>
      <c r="D715" s="122"/>
      <c r="E715" s="122"/>
      <c r="F715" s="121"/>
      <c r="G715" s="12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5.6">
      <c r="A716" s="122"/>
      <c r="B716" s="122"/>
      <c r="C716" s="122"/>
      <c r="D716" s="122"/>
      <c r="E716" s="122"/>
      <c r="F716" s="121"/>
      <c r="G716" s="12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5.6">
      <c r="A717" s="122"/>
      <c r="B717" s="122"/>
      <c r="C717" s="122"/>
      <c r="D717" s="122"/>
      <c r="E717" s="122"/>
      <c r="F717" s="121"/>
      <c r="G717" s="12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5.6">
      <c r="A718" s="122"/>
      <c r="B718" s="122"/>
      <c r="C718" s="122"/>
      <c r="D718" s="122"/>
      <c r="E718" s="122"/>
      <c r="F718" s="121"/>
      <c r="G718" s="12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5.6">
      <c r="A719" s="122"/>
      <c r="B719" s="122"/>
      <c r="C719" s="122"/>
      <c r="D719" s="122"/>
      <c r="E719" s="122"/>
      <c r="F719" s="121"/>
      <c r="G719" s="12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5.6">
      <c r="A720" s="122"/>
      <c r="B720" s="122"/>
      <c r="C720" s="122"/>
      <c r="D720" s="122"/>
      <c r="E720" s="122"/>
      <c r="F720" s="121"/>
      <c r="G720" s="12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5.6">
      <c r="A721" s="122"/>
      <c r="B721" s="122"/>
      <c r="C721" s="122"/>
      <c r="D721" s="122"/>
      <c r="E721" s="122"/>
      <c r="F721" s="121"/>
      <c r="G721" s="12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5.6">
      <c r="A722" s="122"/>
      <c r="B722" s="122"/>
      <c r="C722" s="122"/>
      <c r="D722" s="122"/>
      <c r="E722" s="122"/>
      <c r="F722" s="121"/>
      <c r="G722" s="12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5.6">
      <c r="A723" s="122"/>
      <c r="B723" s="122"/>
      <c r="C723" s="122"/>
      <c r="D723" s="122"/>
      <c r="E723" s="122"/>
      <c r="F723" s="121"/>
      <c r="G723" s="12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5.6">
      <c r="A724" s="122"/>
      <c r="B724" s="122"/>
      <c r="C724" s="122"/>
      <c r="D724" s="122"/>
      <c r="E724" s="122"/>
      <c r="F724" s="121"/>
      <c r="G724" s="12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5.6">
      <c r="A725" s="122"/>
      <c r="B725" s="122"/>
      <c r="C725" s="122"/>
      <c r="D725" s="122"/>
      <c r="E725" s="122"/>
      <c r="F725" s="121"/>
      <c r="G725" s="12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5.6">
      <c r="A726" s="122"/>
      <c r="B726" s="122"/>
      <c r="C726" s="122"/>
      <c r="D726" s="122"/>
      <c r="E726" s="122"/>
      <c r="F726" s="121"/>
      <c r="G726" s="12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5.6">
      <c r="A727" s="122"/>
      <c r="B727" s="122"/>
      <c r="C727" s="122"/>
      <c r="D727" s="122"/>
      <c r="E727" s="122"/>
      <c r="F727" s="121"/>
      <c r="G727" s="12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5.6">
      <c r="A728" s="122"/>
      <c r="B728" s="122"/>
      <c r="C728" s="122"/>
      <c r="D728" s="122"/>
      <c r="E728" s="122"/>
      <c r="F728" s="121"/>
      <c r="G728" s="12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5.6">
      <c r="A729" s="122"/>
      <c r="B729" s="122"/>
      <c r="C729" s="122"/>
      <c r="D729" s="122"/>
      <c r="E729" s="122"/>
      <c r="F729" s="121"/>
      <c r="G729" s="12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5.6">
      <c r="A730" s="122"/>
      <c r="B730" s="122"/>
      <c r="C730" s="122"/>
      <c r="D730" s="122"/>
      <c r="E730" s="122"/>
      <c r="F730" s="121"/>
      <c r="G730" s="12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5.6">
      <c r="A731" s="122"/>
      <c r="B731" s="122"/>
      <c r="C731" s="122"/>
      <c r="D731" s="122"/>
      <c r="E731" s="122"/>
      <c r="F731" s="121"/>
      <c r="G731" s="12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5.6">
      <c r="A732" s="122"/>
      <c r="B732" s="122"/>
      <c r="C732" s="122"/>
      <c r="D732" s="122"/>
      <c r="E732" s="122"/>
      <c r="F732" s="121"/>
      <c r="G732" s="12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5.6">
      <c r="A733" s="122"/>
      <c r="B733" s="122"/>
      <c r="C733" s="122"/>
      <c r="D733" s="122"/>
      <c r="E733" s="122"/>
      <c r="F733" s="121"/>
      <c r="G733" s="12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5.6">
      <c r="A734" s="122"/>
      <c r="B734" s="122"/>
      <c r="C734" s="122"/>
      <c r="D734" s="122"/>
      <c r="E734" s="122"/>
      <c r="F734" s="121"/>
      <c r="G734" s="12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5.6">
      <c r="A735" s="122"/>
      <c r="B735" s="122"/>
      <c r="C735" s="122"/>
      <c r="D735" s="122"/>
      <c r="E735" s="122"/>
      <c r="F735" s="121"/>
      <c r="G735" s="12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5.6">
      <c r="A736" s="122"/>
      <c r="B736" s="122"/>
      <c r="C736" s="122"/>
      <c r="D736" s="122"/>
      <c r="E736" s="122"/>
      <c r="F736" s="121"/>
      <c r="G736" s="12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5.6">
      <c r="A737" s="122"/>
      <c r="B737" s="122"/>
      <c r="C737" s="122"/>
      <c r="D737" s="122"/>
      <c r="E737" s="122"/>
      <c r="F737" s="121"/>
      <c r="G737" s="12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5.6">
      <c r="A738" s="122"/>
      <c r="B738" s="122"/>
      <c r="C738" s="122"/>
      <c r="D738" s="122"/>
      <c r="E738" s="122"/>
      <c r="F738" s="121"/>
      <c r="G738" s="12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5.6">
      <c r="A739" s="122"/>
      <c r="B739" s="122"/>
      <c r="C739" s="122"/>
      <c r="D739" s="122"/>
      <c r="E739" s="122"/>
      <c r="F739" s="121"/>
      <c r="G739" s="12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5.6">
      <c r="A740" s="122"/>
      <c r="B740" s="122"/>
      <c r="C740" s="122"/>
      <c r="D740" s="122"/>
      <c r="E740" s="122"/>
      <c r="F740" s="121"/>
      <c r="G740" s="12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5.6">
      <c r="A741" s="122"/>
      <c r="B741" s="122"/>
      <c r="C741" s="122"/>
      <c r="D741" s="122"/>
      <c r="E741" s="122"/>
      <c r="F741" s="121"/>
      <c r="G741" s="12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5.6">
      <c r="A742" s="122"/>
      <c r="B742" s="122"/>
      <c r="C742" s="122"/>
      <c r="D742" s="122"/>
      <c r="E742" s="122"/>
      <c r="F742" s="121"/>
      <c r="G742" s="12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5.6">
      <c r="A743" s="122"/>
      <c r="B743" s="122"/>
      <c r="C743" s="122"/>
      <c r="D743" s="122"/>
      <c r="E743" s="122"/>
      <c r="F743" s="121"/>
      <c r="G743" s="12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5.6">
      <c r="A744" s="122"/>
      <c r="B744" s="122"/>
      <c r="C744" s="122"/>
      <c r="D744" s="122"/>
      <c r="E744" s="122"/>
      <c r="F744" s="121"/>
      <c r="G744" s="12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5.6">
      <c r="A745" s="122"/>
      <c r="B745" s="122"/>
      <c r="C745" s="122"/>
      <c r="D745" s="122"/>
      <c r="E745" s="122"/>
      <c r="F745" s="121"/>
      <c r="G745" s="12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5.6">
      <c r="A746" s="122"/>
      <c r="B746" s="122"/>
      <c r="C746" s="122"/>
      <c r="D746" s="122"/>
      <c r="E746" s="122"/>
      <c r="F746" s="121"/>
      <c r="G746" s="12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5.6">
      <c r="A747" s="122"/>
      <c r="B747" s="122"/>
      <c r="C747" s="122"/>
      <c r="D747" s="122"/>
      <c r="E747" s="122"/>
      <c r="F747" s="121"/>
      <c r="G747" s="12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5.6">
      <c r="A748" s="122"/>
      <c r="B748" s="122"/>
      <c r="C748" s="122"/>
      <c r="D748" s="122"/>
      <c r="E748" s="122"/>
      <c r="F748" s="121"/>
      <c r="G748" s="12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5.6">
      <c r="A749" s="122"/>
      <c r="B749" s="122"/>
      <c r="C749" s="122"/>
      <c r="D749" s="122"/>
      <c r="E749" s="122"/>
      <c r="F749" s="121"/>
      <c r="G749" s="12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5.6">
      <c r="A750" s="122"/>
      <c r="B750" s="122"/>
      <c r="C750" s="122"/>
      <c r="D750" s="122"/>
      <c r="E750" s="122"/>
      <c r="F750" s="121"/>
      <c r="G750" s="12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5.6">
      <c r="A751" s="122"/>
      <c r="B751" s="122"/>
      <c r="C751" s="122"/>
      <c r="D751" s="122"/>
      <c r="E751" s="122"/>
      <c r="F751" s="121"/>
      <c r="G751" s="12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5.6">
      <c r="A752" s="122"/>
      <c r="B752" s="122"/>
      <c r="C752" s="122"/>
      <c r="D752" s="122"/>
      <c r="E752" s="122"/>
      <c r="F752" s="121"/>
      <c r="G752" s="12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5.6">
      <c r="A753" s="122"/>
      <c r="B753" s="122"/>
      <c r="C753" s="122"/>
      <c r="D753" s="122"/>
      <c r="E753" s="122"/>
      <c r="F753" s="121"/>
      <c r="G753" s="12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5.6">
      <c r="A754" s="122"/>
      <c r="B754" s="122"/>
      <c r="C754" s="122"/>
      <c r="D754" s="122"/>
      <c r="E754" s="122"/>
      <c r="F754" s="121"/>
      <c r="G754" s="12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5.6">
      <c r="A755" s="122"/>
      <c r="B755" s="122"/>
      <c r="C755" s="122"/>
      <c r="D755" s="122"/>
      <c r="E755" s="122"/>
      <c r="F755" s="121"/>
      <c r="G755" s="12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5.6">
      <c r="A756" s="122"/>
      <c r="B756" s="122"/>
      <c r="C756" s="122"/>
      <c r="D756" s="122"/>
      <c r="E756" s="122"/>
      <c r="F756" s="121"/>
      <c r="G756" s="12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5.6">
      <c r="A757" s="122"/>
      <c r="B757" s="122"/>
      <c r="C757" s="122"/>
      <c r="D757" s="122"/>
      <c r="E757" s="122"/>
      <c r="F757" s="121"/>
      <c r="G757" s="12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5.6">
      <c r="A758" s="122"/>
      <c r="B758" s="122"/>
      <c r="C758" s="122"/>
      <c r="D758" s="122"/>
      <c r="E758" s="122"/>
      <c r="F758" s="121"/>
      <c r="G758" s="12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5.6">
      <c r="A759" s="122"/>
      <c r="B759" s="122"/>
      <c r="C759" s="122"/>
      <c r="D759" s="122"/>
      <c r="E759" s="122"/>
      <c r="F759" s="121"/>
      <c r="G759" s="12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5.6">
      <c r="A760" s="122"/>
      <c r="B760" s="122"/>
      <c r="C760" s="122"/>
      <c r="D760" s="122"/>
      <c r="E760" s="122"/>
      <c r="F760" s="121"/>
      <c r="G760" s="12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5.6">
      <c r="A761" s="122"/>
      <c r="B761" s="122"/>
      <c r="C761" s="122"/>
      <c r="D761" s="122"/>
      <c r="E761" s="122"/>
      <c r="F761" s="121"/>
      <c r="G761" s="12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5.6">
      <c r="A762" s="122"/>
      <c r="B762" s="122"/>
      <c r="C762" s="122"/>
      <c r="D762" s="122"/>
      <c r="E762" s="122"/>
      <c r="F762" s="121"/>
      <c r="G762" s="12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5.6">
      <c r="A763" s="122"/>
      <c r="B763" s="122"/>
      <c r="C763" s="122"/>
      <c r="D763" s="122"/>
      <c r="E763" s="122"/>
      <c r="F763" s="121"/>
      <c r="G763" s="12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5.6">
      <c r="A764" s="122"/>
      <c r="B764" s="122"/>
      <c r="C764" s="122"/>
      <c r="D764" s="122"/>
      <c r="E764" s="122"/>
      <c r="F764" s="121"/>
      <c r="G764" s="12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5.6">
      <c r="A765" s="122"/>
      <c r="B765" s="122"/>
      <c r="C765" s="122"/>
      <c r="D765" s="122"/>
      <c r="E765" s="122"/>
      <c r="F765" s="121"/>
      <c r="G765" s="12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5.6">
      <c r="A766" s="122"/>
      <c r="B766" s="122"/>
      <c r="C766" s="122"/>
      <c r="D766" s="122"/>
      <c r="E766" s="122"/>
      <c r="F766" s="121"/>
      <c r="G766" s="12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5.6">
      <c r="A767" s="122"/>
      <c r="B767" s="122"/>
      <c r="C767" s="122"/>
      <c r="D767" s="122"/>
      <c r="E767" s="122"/>
      <c r="F767" s="121"/>
      <c r="G767" s="12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5.6">
      <c r="A768" s="122"/>
      <c r="B768" s="122"/>
      <c r="C768" s="122"/>
      <c r="D768" s="122"/>
      <c r="E768" s="122"/>
      <c r="F768" s="121"/>
      <c r="G768" s="12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5.6">
      <c r="A769" s="122"/>
      <c r="B769" s="122"/>
      <c r="C769" s="122"/>
      <c r="D769" s="122"/>
      <c r="E769" s="122"/>
      <c r="F769" s="121"/>
      <c r="G769" s="12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5.6">
      <c r="A770" s="122"/>
      <c r="B770" s="122"/>
      <c r="C770" s="122"/>
      <c r="D770" s="122"/>
      <c r="E770" s="122"/>
      <c r="F770" s="121"/>
      <c r="G770" s="12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5.6">
      <c r="A771" s="122"/>
      <c r="B771" s="122"/>
      <c r="C771" s="122"/>
      <c r="D771" s="122"/>
      <c r="E771" s="122"/>
      <c r="F771" s="121"/>
      <c r="G771" s="12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5.6">
      <c r="A772" s="122"/>
      <c r="B772" s="122"/>
      <c r="C772" s="122"/>
      <c r="D772" s="122"/>
      <c r="E772" s="122"/>
      <c r="F772" s="121"/>
      <c r="G772" s="12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5.6">
      <c r="A773" s="122"/>
      <c r="B773" s="122"/>
      <c r="C773" s="122"/>
      <c r="D773" s="122"/>
      <c r="E773" s="122"/>
      <c r="F773" s="121"/>
      <c r="G773" s="12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5.6">
      <c r="A774" s="122"/>
      <c r="B774" s="122"/>
      <c r="C774" s="122"/>
      <c r="D774" s="122"/>
      <c r="E774" s="122"/>
      <c r="F774" s="121"/>
      <c r="G774" s="12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5.6">
      <c r="A775" s="122"/>
      <c r="B775" s="122"/>
      <c r="C775" s="122"/>
      <c r="D775" s="122"/>
      <c r="E775" s="122"/>
      <c r="F775" s="121"/>
      <c r="G775" s="12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5.6">
      <c r="A776" s="122"/>
      <c r="B776" s="122"/>
      <c r="C776" s="122"/>
      <c r="D776" s="122"/>
      <c r="E776" s="122"/>
      <c r="F776" s="121"/>
      <c r="G776" s="12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5.6">
      <c r="A777" s="122"/>
      <c r="B777" s="122"/>
      <c r="C777" s="122"/>
      <c r="D777" s="122"/>
      <c r="E777" s="122"/>
      <c r="F777" s="121"/>
      <c r="G777" s="12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5.6">
      <c r="A778" s="122"/>
      <c r="B778" s="122"/>
      <c r="C778" s="122"/>
      <c r="D778" s="122"/>
      <c r="E778" s="122"/>
      <c r="F778" s="121"/>
      <c r="G778" s="12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5.6">
      <c r="A779" s="122"/>
      <c r="B779" s="122"/>
      <c r="C779" s="122"/>
      <c r="D779" s="122"/>
      <c r="E779" s="122"/>
      <c r="F779" s="121"/>
      <c r="G779" s="12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5.6">
      <c r="A780" s="122"/>
      <c r="B780" s="122"/>
      <c r="C780" s="122"/>
      <c r="D780" s="122"/>
      <c r="E780" s="122"/>
      <c r="F780" s="121"/>
      <c r="G780" s="12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5.6">
      <c r="A781" s="122"/>
      <c r="B781" s="122"/>
      <c r="C781" s="122"/>
      <c r="D781" s="122"/>
      <c r="E781" s="122"/>
      <c r="F781" s="121"/>
      <c r="G781" s="12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5.6">
      <c r="A782" s="122"/>
      <c r="B782" s="122"/>
      <c r="C782" s="122"/>
      <c r="D782" s="122"/>
      <c r="E782" s="122"/>
      <c r="F782" s="121"/>
      <c r="G782" s="12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5.6">
      <c r="A783" s="122"/>
      <c r="B783" s="122"/>
      <c r="C783" s="122"/>
      <c r="D783" s="122"/>
      <c r="E783" s="122"/>
      <c r="F783" s="121"/>
      <c r="G783" s="12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5.6">
      <c r="A784" s="122"/>
      <c r="B784" s="122"/>
      <c r="C784" s="122"/>
      <c r="D784" s="122"/>
      <c r="E784" s="122"/>
      <c r="F784" s="121"/>
      <c r="G784" s="12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5.6">
      <c r="A785" s="122"/>
      <c r="B785" s="122"/>
      <c r="C785" s="122"/>
      <c r="D785" s="122"/>
      <c r="E785" s="122"/>
      <c r="F785" s="121"/>
      <c r="G785" s="12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5.6">
      <c r="A786" s="122"/>
      <c r="B786" s="122"/>
      <c r="C786" s="122"/>
      <c r="D786" s="122"/>
      <c r="E786" s="122"/>
      <c r="F786" s="121"/>
      <c r="G786" s="12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5.6">
      <c r="A787" s="122"/>
      <c r="B787" s="122"/>
      <c r="C787" s="122"/>
      <c r="D787" s="122"/>
      <c r="E787" s="122"/>
      <c r="F787" s="121"/>
      <c r="G787" s="12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5.6">
      <c r="A788" s="122"/>
      <c r="B788" s="122"/>
      <c r="C788" s="122"/>
      <c r="D788" s="122"/>
      <c r="E788" s="122"/>
      <c r="F788" s="121"/>
      <c r="G788" s="12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5.6">
      <c r="A789" s="122"/>
      <c r="B789" s="122"/>
      <c r="C789" s="122"/>
      <c r="D789" s="122"/>
      <c r="E789" s="122"/>
      <c r="F789" s="121"/>
      <c r="G789" s="12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5.6">
      <c r="A790" s="122"/>
      <c r="B790" s="122"/>
      <c r="C790" s="122"/>
      <c r="D790" s="122"/>
      <c r="E790" s="122"/>
      <c r="F790" s="121"/>
      <c r="G790" s="12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5.6">
      <c r="A791" s="122"/>
      <c r="B791" s="122"/>
      <c r="C791" s="122"/>
      <c r="D791" s="122"/>
      <c r="E791" s="122"/>
      <c r="F791" s="121"/>
      <c r="G791" s="12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5.6">
      <c r="A792" s="122"/>
      <c r="B792" s="122"/>
      <c r="C792" s="122"/>
      <c r="D792" s="122"/>
      <c r="E792" s="122"/>
      <c r="F792" s="121"/>
      <c r="G792" s="12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5.6">
      <c r="A793" s="122"/>
      <c r="B793" s="122"/>
      <c r="C793" s="122"/>
      <c r="D793" s="122"/>
      <c r="E793" s="122"/>
      <c r="F793" s="121"/>
      <c r="G793" s="12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5.6">
      <c r="A794" s="122"/>
      <c r="B794" s="122"/>
      <c r="C794" s="122"/>
      <c r="D794" s="122"/>
      <c r="E794" s="122"/>
      <c r="F794" s="121"/>
      <c r="G794" s="12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5.6">
      <c r="A795" s="122"/>
      <c r="B795" s="122"/>
      <c r="C795" s="122"/>
      <c r="D795" s="122"/>
      <c r="E795" s="122"/>
      <c r="F795" s="121"/>
      <c r="G795" s="12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5.6">
      <c r="A796" s="122"/>
      <c r="B796" s="122"/>
      <c r="C796" s="122"/>
      <c r="D796" s="122"/>
      <c r="E796" s="122"/>
      <c r="F796" s="121"/>
      <c r="G796" s="12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5.6">
      <c r="A797" s="122"/>
      <c r="B797" s="122"/>
      <c r="C797" s="122"/>
      <c r="D797" s="122"/>
      <c r="E797" s="122"/>
      <c r="F797" s="121"/>
      <c r="G797" s="12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5.6">
      <c r="A798" s="122"/>
      <c r="B798" s="122"/>
      <c r="C798" s="122"/>
      <c r="D798" s="122"/>
      <c r="E798" s="122"/>
      <c r="F798" s="121"/>
      <c r="G798" s="12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5.6">
      <c r="A799" s="122"/>
      <c r="B799" s="122"/>
      <c r="C799" s="122"/>
      <c r="D799" s="122"/>
      <c r="E799" s="122"/>
      <c r="F799" s="121"/>
      <c r="G799" s="12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5.6">
      <c r="A800" s="122"/>
      <c r="B800" s="122"/>
      <c r="C800" s="122"/>
      <c r="D800" s="122"/>
      <c r="E800" s="122"/>
      <c r="F800" s="121"/>
      <c r="G800" s="12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5.6">
      <c r="A801" s="122"/>
      <c r="B801" s="122"/>
      <c r="C801" s="122"/>
      <c r="D801" s="122"/>
      <c r="E801" s="122"/>
      <c r="F801" s="121"/>
      <c r="G801" s="12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5.6">
      <c r="A802" s="122"/>
      <c r="B802" s="122"/>
      <c r="C802" s="122"/>
      <c r="D802" s="122"/>
      <c r="E802" s="122"/>
      <c r="F802" s="121"/>
      <c r="G802" s="12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5.6">
      <c r="A803" s="122"/>
      <c r="B803" s="122"/>
      <c r="C803" s="122"/>
      <c r="D803" s="122"/>
      <c r="E803" s="122"/>
      <c r="F803" s="121"/>
      <c r="G803" s="12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5.6">
      <c r="A804" s="122"/>
      <c r="B804" s="122"/>
      <c r="C804" s="122"/>
      <c r="D804" s="122"/>
      <c r="E804" s="122"/>
      <c r="F804" s="121"/>
      <c r="G804" s="12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5.6">
      <c r="A805" s="122"/>
      <c r="B805" s="122"/>
      <c r="C805" s="122"/>
      <c r="D805" s="122"/>
      <c r="E805" s="122"/>
      <c r="F805" s="121"/>
      <c r="G805" s="12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5.6">
      <c r="A806" s="122"/>
      <c r="B806" s="122"/>
      <c r="C806" s="122"/>
      <c r="D806" s="122"/>
      <c r="E806" s="122"/>
      <c r="F806" s="121"/>
      <c r="G806" s="12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5.6">
      <c r="A807" s="122"/>
      <c r="B807" s="122"/>
      <c r="C807" s="122"/>
      <c r="D807" s="122"/>
      <c r="E807" s="122"/>
      <c r="F807" s="121"/>
      <c r="G807" s="12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5.6">
      <c r="A808" s="122"/>
      <c r="B808" s="122"/>
      <c r="C808" s="122"/>
      <c r="D808" s="122"/>
      <c r="E808" s="122"/>
      <c r="F808" s="121"/>
      <c r="G808" s="12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5.6">
      <c r="A809" s="122"/>
      <c r="B809" s="122"/>
      <c r="C809" s="122"/>
      <c r="D809" s="122"/>
      <c r="E809" s="122"/>
      <c r="F809" s="121"/>
      <c r="G809" s="12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5.6">
      <c r="A810" s="122"/>
      <c r="B810" s="122"/>
      <c r="C810" s="122"/>
      <c r="D810" s="122"/>
      <c r="E810" s="122"/>
      <c r="F810" s="121"/>
      <c r="G810" s="12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5.6">
      <c r="A811" s="122"/>
      <c r="B811" s="122"/>
      <c r="C811" s="122"/>
      <c r="D811" s="122"/>
      <c r="E811" s="122"/>
      <c r="F811" s="121"/>
      <c r="G811" s="12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5.6">
      <c r="A812" s="122"/>
      <c r="B812" s="122"/>
      <c r="C812" s="122"/>
      <c r="D812" s="122"/>
      <c r="E812" s="122"/>
      <c r="F812" s="121"/>
      <c r="G812" s="12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5.6">
      <c r="A813" s="122"/>
      <c r="B813" s="122"/>
      <c r="C813" s="122"/>
      <c r="D813" s="122"/>
      <c r="E813" s="122"/>
      <c r="F813" s="121"/>
      <c r="G813" s="12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5.6">
      <c r="A814" s="122"/>
      <c r="B814" s="122"/>
      <c r="C814" s="122"/>
      <c r="D814" s="122"/>
      <c r="E814" s="122"/>
      <c r="F814" s="121"/>
      <c r="G814" s="12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5.6">
      <c r="A815" s="122"/>
      <c r="B815" s="122"/>
      <c r="C815" s="122"/>
      <c r="D815" s="122"/>
      <c r="E815" s="122"/>
      <c r="F815" s="121"/>
      <c r="G815" s="12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5.6">
      <c r="A816" s="122"/>
      <c r="B816" s="122"/>
      <c r="C816" s="122"/>
      <c r="D816" s="122"/>
      <c r="E816" s="122"/>
      <c r="F816" s="121"/>
      <c r="G816" s="12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5.6">
      <c r="A817" s="122"/>
      <c r="B817" s="122"/>
      <c r="C817" s="122"/>
      <c r="D817" s="122"/>
      <c r="E817" s="122"/>
      <c r="F817" s="121"/>
      <c r="G817" s="12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5.6">
      <c r="A818" s="122"/>
      <c r="B818" s="122"/>
      <c r="C818" s="122"/>
      <c r="D818" s="122"/>
      <c r="E818" s="122"/>
      <c r="F818" s="121"/>
      <c r="G818" s="12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5.6">
      <c r="A819" s="122"/>
      <c r="B819" s="122"/>
      <c r="C819" s="122"/>
      <c r="D819" s="122"/>
      <c r="E819" s="122"/>
      <c r="F819" s="121"/>
      <c r="G819" s="12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5.6">
      <c r="A820" s="122"/>
      <c r="B820" s="122"/>
      <c r="C820" s="122"/>
      <c r="D820" s="122"/>
      <c r="E820" s="122"/>
      <c r="F820" s="121"/>
      <c r="G820" s="12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5.6">
      <c r="A821" s="122"/>
      <c r="B821" s="122"/>
      <c r="C821" s="122"/>
      <c r="D821" s="122"/>
      <c r="E821" s="122"/>
      <c r="F821" s="121"/>
      <c r="G821" s="12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5.6">
      <c r="A822" s="122"/>
      <c r="B822" s="122"/>
      <c r="C822" s="122"/>
      <c r="D822" s="122"/>
      <c r="E822" s="122"/>
      <c r="F822" s="121"/>
      <c r="G822" s="12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5.6">
      <c r="A823" s="122"/>
      <c r="B823" s="122"/>
      <c r="C823" s="122"/>
      <c r="D823" s="122"/>
      <c r="E823" s="122"/>
      <c r="F823" s="121"/>
      <c r="G823" s="12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5.6">
      <c r="A824" s="122"/>
      <c r="B824" s="122"/>
      <c r="C824" s="122"/>
      <c r="D824" s="122"/>
      <c r="E824" s="122"/>
      <c r="F824" s="121"/>
      <c r="G824" s="12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5.6">
      <c r="A825" s="122"/>
      <c r="B825" s="122"/>
      <c r="C825" s="122"/>
      <c r="D825" s="122"/>
      <c r="E825" s="122"/>
      <c r="F825" s="121"/>
      <c r="G825" s="12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5.6">
      <c r="A826" s="122"/>
      <c r="B826" s="122"/>
      <c r="C826" s="122"/>
      <c r="D826" s="122"/>
      <c r="E826" s="122"/>
      <c r="F826" s="121"/>
      <c r="G826" s="12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5.6">
      <c r="A827" s="122"/>
      <c r="B827" s="122"/>
      <c r="C827" s="122"/>
      <c r="D827" s="122"/>
      <c r="E827" s="122"/>
      <c r="F827" s="121"/>
      <c r="G827" s="12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5.6">
      <c r="A828" s="122"/>
      <c r="B828" s="122"/>
      <c r="C828" s="122"/>
      <c r="D828" s="122"/>
      <c r="E828" s="122"/>
      <c r="F828" s="121"/>
      <c r="G828" s="12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5.6">
      <c r="A829" s="122"/>
      <c r="B829" s="122"/>
      <c r="C829" s="122"/>
      <c r="D829" s="122"/>
      <c r="E829" s="122"/>
      <c r="F829" s="121"/>
      <c r="G829" s="12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5.6">
      <c r="A830" s="122"/>
      <c r="B830" s="122"/>
      <c r="C830" s="122"/>
      <c r="D830" s="122"/>
      <c r="E830" s="122"/>
      <c r="F830" s="121"/>
      <c r="G830" s="12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5.6">
      <c r="A831" s="122"/>
      <c r="B831" s="122"/>
      <c r="C831" s="122"/>
      <c r="D831" s="122"/>
      <c r="E831" s="122"/>
      <c r="F831" s="121"/>
      <c r="G831" s="12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5.6">
      <c r="A832" s="122"/>
      <c r="B832" s="122"/>
      <c r="C832" s="122"/>
      <c r="D832" s="122"/>
      <c r="E832" s="122"/>
      <c r="F832" s="121"/>
      <c r="G832" s="12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5.6">
      <c r="A833" s="122"/>
      <c r="B833" s="122"/>
      <c r="C833" s="122"/>
      <c r="D833" s="122"/>
      <c r="E833" s="122"/>
      <c r="F833" s="121"/>
      <c r="G833" s="12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5.6">
      <c r="A834" s="122"/>
      <c r="B834" s="122"/>
      <c r="C834" s="122"/>
      <c r="D834" s="122"/>
      <c r="E834" s="122"/>
      <c r="F834" s="121"/>
      <c r="G834" s="12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5.6">
      <c r="A835" s="122"/>
      <c r="B835" s="122"/>
      <c r="C835" s="122"/>
      <c r="D835" s="122"/>
      <c r="E835" s="122"/>
      <c r="F835" s="121"/>
      <c r="G835" s="12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5.6">
      <c r="A836" s="122"/>
      <c r="B836" s="122"/>
      <c r="C836" s="122"/>
      <c r="D836" s="122"/>
      <c r="E836" s="122"/>
      <c r="F836" s="121"/>
      <c r="G836" s="12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5.6">
      <c r="A837" s="122"/>
      <c r="B837" s="122"/>
      <c r="C837" s="122"/>
      <c r="D837" s="122"/>
      <c r="E837" s="122"/>
      <c r="F837" s="121"/>
      <c r="G837" s="12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5.6">
      <c r="A838" s="122"/>
      <c r="B838" s="122"/>
      <c r="C838" s="122"/>
      <c r="D838" s="122"/>
      <c r="E838" s="122"/>
      <c r="F838" s="121"/>
      <c r="G838" s="12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5.6">
      <c r="A839" s="122"/>
      <c r="B839" s="122"/>
      <c r="C839" s="122"/>
      <c r="D839" s="122"/>
      <c r="E839" s="122"/>
      <c r="F839" s="121"/>
      <c r="G839" s="12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5.6">
      <c r="A840" s="122"/>
      <c r="B840" s="122"/>
      <c r="C840" s="122"/>
      <c r="D840" s="122"/>
      <c r="E840" s="122"/>
      <c r="F840" s="121"/>
      <c r="G840" s="12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5.6">
      <c r="A841" s="122"/>
      <c r="B841" s="122"/>
      <c r="C841" s="122"/>
      <c r="D841" s="122"/>
      <c r="E841" s="122"/>
      <c r="F841" s="121"/>
      <c r="G841" s="12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5.6">
      <c r="A842" s="122"/>
      <c r="B842" s="122"/>
      <c r="C842" s="122"/>
      <c r="D842" s="122"/>
      <c r="E842" s="122"/>
      <c r="F842" s="121"/>
      <c r="G842" s="12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5.6">
      <c r="A843" s="122"/>
      <c r="B843" s="122"/>
      <c r="C843" s="122"/>
      <c r="D843" s="122"/>
      <c r="E843" s="122"/>
      <c r="F843" s="121"/>
      <c r="G843" s="12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5.6">
      <c r="A844" s="122"/>
      <c r="B844" s="122"/>
      <c r="C844" s="122"/>
      <c r="D844" s="122"/>
      <c r="E844" s="122"/>
      <c r="F844" s="121"/>
      <c r="G844" s="12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6">
      <c r="A845" s="122"/>
      <c r="B845" s="122"/>
      <c r="C845" s="122"/>
      <c r="D845" s="122"/>
      <c r="E845" s="122"/>
      <c r="F845" s="121"/>
      <c r="G845" s="12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6">
      <c r="A846" s="122"/>
      <c r="B846" s="122"/>
      <c r="C846" s="122"/>
      <c r="D846" s="122"/>
      <c r="E846" s="122"/>
      <c r="F846" s="121"/>
      <c r="G846" s="12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6">
      <c r="A847" s="122"/>
      <c r="B847" s="122"/>
      <c r="C847" s="122"/>
      <c r="D847" s="122"/>
      <c r="E847" s="122"/>
      <c r="F847" s="121"/>
      <c r="G847" s="12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6">
      <c r="A848" s="122"/>
      <c r="B848" s="122"/>
      <c r="C848" s="122"/>
      <c r="D848" s="122"/>
      <c r="E848" s="122"/>
      <c r="F848" s="121"/>
      <c r="G848" s="12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6">
      <c r="A849" s="122"/>
      <c r="B849" s="122"/>
      <c r="C849" s="122"/>
      <c r="D849" s="122"/>
      <c r="E849" s="122"/>
      <c r="F849" s="121"/>
      <c r="G849" s="12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6">
      <c r="A850" s="122"/>
      <c r="B850" s="122"/>
      <c r="C850" s="122"/>
      <c r="D850" s="122"/>
      <c r="E850" s="122"/>
      <c r="F850" s="121"/>
      <c r="G850" s="12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6">
      <c r="A851" s="122"/>
      <c r="B851" s="122"/>
      <c r="C851" s="122"/>
      <c r="D851" s="122"/>
      <c r="E851" s="122"/>
      <c r="F851" s="121"/>
      <c r="G851" s="12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6">
      <c r="A852" s="122"/>
      <c r="B852" s="122"/>
      <c r="C852" s="122"/>
      <c r="D852" s="122"/>
      <c r="E852" s="122"/>
      <c r="F852" s="121"/>
      <c r="G852" s="12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6">
      <c r="A853" s="122"/>
      <c r="B853" s="122"/>
      <c r="C853" s="122"/>
      <c r="D853" s="122"/>
      <c r="E853" s="122"/>
      <c r="F853" s="121"/>
      <c r="G853" s="12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6">
      <c r="A854" s="122"/>
      <c r="B854" s="122"/>
      <c r="C854" s="122"/>
      <c r="D854" s="122"/>
      <c r="E854" s="122"/>
      <c r="F854" s="121"/>
      <c r="G854" s="12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6">
      <c r="A855" s="122"/>
      <c r="B855" s="122"/>
      <c r="C855" s="122"/>
      <c r="D855" s="122"/>
      <c r="E855" s="122"/>
      <c r="F855" s="121"/>
      <c r="G855" s="12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6">
      <c r="A856" s="122"/>
      <c r="B856" s="122"/>
      <c r="C856" s="122"/>
      <c r="D856" s="122"/>
      <c r="E856" s="122"/>
      <c r="F856" s="121"/>
      <c r="G856" s="12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6">
      <c r="A857" s="122"/>
      <c r="B857" s="122"/>
      <c r="C857" s="122"/>
      <c r="D857" s="122"/>
      <c r="E857" s="122"/>
      <c r="F857" s="121"/>
      <c r="G857" s="12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6">
      <c r="A858" s="122"/>
      <c r="B858" s="122"/>
      <c r="C858" s="122"/>
      <c r="D858" s="122"/>
      <c r="E858" s="122"/>
      <c r="F858" s="121"/>
      <c r="G858" s="12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6">
      <c r="A859" s="122"/>
      <c r="B859" s="122"/>
      <c r="C859" s="122"/>
      <c r="D859" s="122"/>
      <c r="E859" s="122"/>
      <c r="F859" s="121"/>
      <c r="G859" s="12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6">
      <c r="A860" s="122"/>
      <c r="B860" s="122"/>
      <c r="C860" s="122"/>
      <c r="D860" s="122"/>
      <c r="E860" s="122"/>
      <c r="F860" s="121"/>
      <c r="G860" s="12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6">
      <c r="A861" s="122"/>
      <c r="B861" s="122"/>
      <c r="C861" s="122"/>
      <c r="D861" s="122"/>
      <c r="E861" s="122"/>
      <c r="F861" s="121"/>
      <c r="G861" s="12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6">
      <c r="A862" s="122"/>
      <c r="B862" s="122"/>
      <c r="C862" s="122"/>
      <c r="D862" s="122"/>
      <c r="E862" s="122"/>
      <c r="F862" s="121"/>
      <c r="G862" s="12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6">
      <c r="A863" s="122"/>
      <c r="B863" s="122"/>
      <c r="C863" s="122"/>
      <c r="D863" s="122"/>
      <c r="E863" s="122"/>
      <c r="F863" s="121"/>
      <c r="G863" s="12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6">
      <c r="A864" s="122"/>
      <c r="B864" s="122"/>
      <c r="C864" s="122"/>
      <c r="D864" s="122"/>
      <c r="E864" s="122"/>
      <c r="F864" s="121"/>
      <c r="G864" s="12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6">
      <c r="A865" s="122"/>
      <c r="B865" s="122"/>
      <c r="C865" s="122"/>
      <c r="D865" s="122"/>
      <c r="E865" s="122"/>
      <c r="F865" s="121"/>
      <c r="G865" s="12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6">
      <c r="A866" s="122"/>
      <c r="B866" s="122"/>
      <c r="C866" s="122"/>
      <c r="D866" s="122"/>
      <c r="E866" s="122"/>
      <c r="F866" s="121"/>
      <c r="G866" s="12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6">
      <c r="A867" s="122"/>
      <c r="B867" s="122"/>
      <c r="C867" s="122"/>
      <c r="D867" s="122"/>
      <c r="E867" s="122"/>
      <c r="F867" s="121"/>
      <c r="G867" s="12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6">
      <c r="A868" s="122"/>
      <c r="B868" s="122"/>
      <c r="C868" s="122"/>
      <c r="D868" s="122"/>
      <c r="E868" s="122"/>
      <c r="F868" s="121"/>
      <c r="G868" s="12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6">
      <c r="A869" s="122"/>
      <c r="B869" s="122"/>
      <c r="C869" s="122"/>
      <c r="D869" s="122"/>
      <c r="E869" s="122"/>
      <c r="F869" s="121"/>
      <c r="G869" s="12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6">
      <c r="A870" s="122"/>
      <c r="B870" s="122"/>
      <c r="C870" s="122"/>
      <c r="D870" s="122"/>
      <c r="E870" s="122"/>
      <c r="F870" s="121"/>
      <c r="G870" s="12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6">
      <c r="A871" s="122"/>
      <c r="B871" s="122"/>
      <c r="C871" s="122"/>
      <c r="D871" s="122"/>
      <c r="E871" s="122"/>
      <c r="F871" s="121"/>
      <c r="G871" s="12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6">
      <c r="A872" s="122"/>
      <c r="B872" s="122"/>
      <c r="C872" s="122"/>
      <c r="D872" s="122"/>
      <c r="E872" s="122"/>
      <c r="F872" s="121"/>
      <c r="G872" s="12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6">
      <c r="A873" s="122"/>
      <c r="B873" s="122"/>
      <c r="C873" s="122"/>
      <c r="D873" s="122"/>
      <c r="E873" s="122"/>
      <c r="F873" s="121"/>
      <c r="G873" s="12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5.6">
      <c r="A874" s="122"/>
      <c r="B874" s="122"/>
      <c r="C874" s="122"/>
      <c r="D874" s="122"/>
      <c r="E874" s="122"/>
      <c r="F874" s="121"/>
      <c r="G874" s="12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5.6">
      <c r="A875" s="122"/>
      <c r="B875" s="122"/>
      <c r="C875" s="122"/>
      <c r="D875" s="122"/>
      <c r="E875" s="122"/>
      <c r="F875" s="121"/>
      <c r="G875" s="12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5.6">
      <c r="A876" s="122"/>
      <c r="B876" s="122"/>
      <c r="C876" s="122"/>
      <c r="D876" s="122"/>
      <c r="E876" s="122"/>
      <c r="F876" s="121"/>
      <c r="G876" s="12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5.6">
      <c r="A877" s="122"/>
      <c r="B877" s="122"/>
      <c r="C877" s="122"/>
      <c r="D877" s="122"/>
      <c r="E877" s="122"/>
      <c r="F877" s="121"/>
      <c r="G877" s="12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5.6">
      <c r="A878" s="122"/>
      <c r="B878" s="122"/>
      <c r="C878" s="122"/>
      <c r="D878" s="122"/>
      <c r="E878" s="122"/>
      <c r="F878" s="121"/>
      <c r="G878" s="12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5.6">
      <c r="A879" s="122"/>
      <c r="B879" s="122"/>
      <c r="C879" s="122"/>
      <c r="D879" s="122"/>
      <c r="E879" s="122"/>
      <c r="F879" s="121"/>
      <c r="G879" s="12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5.6">
      <c r="A880" s="122"/>
      <c r="B880" s="122"/>
      <c r="C880" s="122"/>
      <c r="D880" s="122"/>
      <c r="E880" s="122"/>
      <c r="F880" s="121"/>
      <c r="G880" s="12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5.6">
      <c r="A881" s="122"/>
      <c r="B881" s="122"/>
      <c r="C881" s="122"/>
      <c r="D881" s="122"/>
      <c r="E881" s="122"/>
      <c r="F881" s="121"/>
      <c r="G881" s="12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5.6">
      <c r="A882" s="122"/>
      <c r="B882" s="122"/>
      <c r="C882" s="122"/>
      <c r="D882" s="122"/>
      <c r="E882" s="122"/>
      <c r="F882" s="121"/>
      <c r="G882" s="12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5.6">
      <c r="A883" s="122"/>
      <c r="B883" s="122"/>
      <c r="C883" s="122"/>
      <c r="D883" s="122"/>
      <c r="E883" s="122"/>
      <c r="F883" s="121"/>
      <c r="G883" s="12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5.6">
      <c r="A884" s="122"/>
      <c r="B884" s="122"/>
      <c r="C884" s="122"/>
      <c r="D884" s="122"/>
      <c r="E884" s="122"/>
      <c r="F884" s="121"/>
      <c r="G884" s="12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5.6">
      <c r="A885" s="122"/>
      <c r="B885" s="122"/>
      <c r="C885" s="122"/>
      <c r="D885" s="122"/>
      <c r="E885" s="122"/>
      <c r="F885" s="121"/>
      <c r="G885" s="12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5.6">
      <c r="A886" s="122"/>
      <c r="B886" s="122"/>
      <c r="C886" s="122"/>
      <c r="D886" s="122"/>
      <c r="E886" s="122"/>
      <c r="F886" s="121"/>
      <c r="G886" s="12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5.6">
      <c r="A887" s="122"/>
      <c r="B887" s="122"/>
      <c r="C887" s="122"/>
      <c r="D887" s="122"/>
      <c r="E887" s="122"/>
      <c r="F887" s="121"/>
      <c r="G887" s="12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5.6">
      <c r="A888" s="122"/>
      <c r="B888" s="122"/>
      <c r="C888" s="122"/>
      <c r="D888" s="122"/>
      <c r="E888" s="122"/>
      <c r="F888" s="121"/>
      <c r="G888" s="12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5.6">
      <c r="A889" s="122"/>
      <c r="B889" s="122"/>
      <c r="C889" s="122"/>
      <c r="D889" s="122"/>
      <c r="E889" s="122"/>
      <c r="F889" s="121"/>
      <c r="G889" s="12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5.6">
      <c r="A890" s="122"/>
      <c r="B890" s="122"/>
      <c r="C890" s="122"/>
      <c r="D890" s="122"/>
      <c r="E890" s="122"/>
      <c r="F890" s="121"/>
      <c r="G890" s="12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5.6">
      <c r="A891" s="122"/>
      <c r="B891" s="122"/>
      <c r="C891" s="122"/>
      <c r="D891" s="122"/>
      <c r="E891" s="122"/>
      <c r="F891" s="121"/>
      <c r="G891" s="12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5.6">
      <c r="A892" s="122"/>
      <c r="B892" s="122"/>
      <c r="C892" s="122"/>
      <c r="D892" s="122"/>
      <c r="E892" s="122"/>
      <c r="F892" s="121"/>
      <c r="G892" s="12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5.6">
      <c r="A893" s="122"/>
      <c r="B893" s="122"/>
      <c r="C893" s="122"/>
      <c r="D893" s="122"/>
      <c r="E893" s="122"/>
      <c r="F893" s="121"/>
      <c r="G893" s="12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5.6">
      <c r="A894" s="122"/>
      <c r="B894" s="122"/>
      <c r="C894" s="122"/>
      <c r="D894" s="122"/>
      <c r="E894" s="122"/>
      <c r="F894" s="121"/>
      <c r="G894" s="12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5.6">
      <c r="A895" s="122"/>
      <c r="B895" s="122"/>
      <c r="C895" s="122"/>
      <c r="D895" s="122"/>
      <c r="E895" s="122"/>
      <c r="F895" s="121"/>
      <c r="G895" s="12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5.6">
      <c r="A896" s="122"/>
      <c r="B896" s="122"/>
      <c r="C896" s="122"/>
      <c r="D896" s="122"/>
      <c r="E896" s="122"/>
      <c r="F896" s="121"/>
      <c r="G896" s="12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5.6">
      <c r="A897" s="122"/>
      <c r="B897" s="122"/>
      <c r="C897" s="122"/>
      <c r="D897" s="122"/>
      <c r="E897" s="122"/>
      <c r="F897" s="121"/>
      <c r="G897" s="12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5.6">
      <c r="A898" s="122"/>
      <c r="B898" s="122"/>
      <c r="C898" s="122"/>
      <c r="D898" s="122"/>
      <c r="E898" s="122"/>
      <c r="F898" s="121"/>
      <c r="G898" s="12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5.6">
      <c r="A899" s="122"/>
      <c r="B899" s="122"/>
      <c r="C899" s="122"/>
      <c r="D899" s="122"/>
      <c r="E899" s="122"/>
      <c r="F899" s="121"/>
      <c r="G899" s="12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5.6">
      <c r="A900" s="122"/>
      <c r="B900" s="122"/>
      <c r="C900" s="122"/>
      <c r="D900" s="122"/>
      <c r="E900" s="122"/>
      <c r="F900" s="121"/>
      <c r="G900" s="12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5.6">
      <c r="A901" s="122"/>
      <c r="B901" s="122"/>
      <c r="C901" s="122"/>
      <c r="D901" s="122"/>
      <c r="E901" s="122"/>
      <c r="F901" s="121"/>
      <c r="G901" s="12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5.6">
      <c r="A902" s="122"/>
      <c r="B902" s="122"/>
      <c r="C902" s="122"/>
      <c r="D902" s="122"/>
      <c r="E902" s="122"/>
      <c r="F902" s="121"/>
      <c r="G902" s="12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5.6">
      <c r="A903" s="122"/>
      <c r="B903" s="122"/>
      <c r="C903" s="122"/>
      <c r="D903" s="122"/>
      <c r="E903" s="122"/>
      <c r="F903" s="121"/>
      <c r="G903" s="12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5.6">
      <c r="A904" s="122"/>
      <c r="B904" s="122"/>
      <c r="C904" s="122"/>
      <c r="D904" s="122"/>
      <c r="E904" s="122"/>
      <c r="F904" s="121"/>
      <c r="G904" s="12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5.6">
      <c r="A905" s="122"/>
      <c r="B905" s="122"/>
      <c r="C905" s="122"/>
      <c r="D905" s="122"/>
      <c r="E905" s="122"/>
      <c r="F905" s="121"/>
      <c r="G905" s="12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5.6">
      <c r="A906" s="122"/>
      <c r="B906" s="122"/>
      <c r="C906" s="122"/>
      <c r="D906" s="122"/>
      <c r="E906" s="122"/>
      <c r="F906" s="121"/>
      <c r="G906" s="12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5.6">
      <c r="A907" s="122"/>
      <c r="B907" s="122"/>
      <c r="C907" s="122"/>
      <c r="D907" s="122"/>
      <c r="E907" s="122"/>
      <c r="F907" s="121"/>
      <c r="G907" s="12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5.6">
      <c r="A908" s="122"/>
      <c r="B908" s="122"/>
      <c r="C908" s="122"/>
      <c r="D908" s="122"/>
      <c r="E908" s="122"/>
      <c r="F908" s="121"/>
      <c r="G908" s="12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5.6">
      <c r="A909" s="122"/>
      <c r="B909" s="122"/>
      <c r="C909" s="122"/>
      <c r="D909" s="122"/>
      <c r="E909" s="122"/>
      <c r="F909" s="121"/>
      <c r="G909" s="12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5.6">
      <c r="A910" s="122"/>
      <c r="B910" s="122"/>
      <c r="C910" s="122"/>
      <c r="D910" s="122"/>
      <c r="E910" s="122"/>
      <c r="F910" s="121"/>
      <c r="G910" s="12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5.6">
      <c r="A911" s="122"/>
      <c r="B911" s="122"/>
      <c r="C911" s="122"/>
      <c r="D911" s="122"/>
      <c r="E911" s="122"/>
      <c r="F911" s="121"/>
      <c r="G911" s="12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5.6">
      <c r="A912" s="122"/>
      <c r="B912" s="122"/>
      <c r="C912" s="122"/>
      <c r="D912" s="122"/>
      <c r="E912" s="122"/>
      <c r="F912" s="121"/>
      <c r="G912" s="12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5.6">
      <c r="A913" s="122"/>
      <c r="B913" s="122"/>
      <c r="C913" s="122"/>
      <c r="D913" s="122"/>
      <c r="E913" s="122"/>
      <c r="F913" s="121"/>
      <c r="G913" s="12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5.6">
      <c r="A914" s="122"/>
      <c r="B914" s="122"/>
      <c r="C914" s="122"/>
      <c r="D914" s="122"/>
      <c r="E914" s="122"/>
      <c r="F914" s="121"/>
      <c r="G914" s="12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5.6">
      <c r="A915" s="122"/>
      <c r="B915" s="122"/>
      <c r="C915" s="122"/>
      <c r="D915" s="122"/>
      <c r="E915" s="122"/>
      <c r="F915" s="121"/>
      <c r="G915" s="12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5.6">
      <c r="A916" s="122"/>
      <c r="B916" s="122"/>
      <c r="C916" s="122"/>
      <c r="D916" s="122"/>
      <c r="E916" s="122"/>
      <c r="F916" s="121"/>
      <c r="G916" s="12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5.6">
      <c r="A917" s="122"/>
      <c r="B917" s="122"/>
      <c r="C917" s="122"/>
      <c r="D917" s="122"/>
      <c r="E917" s="122"/>
      <c r="F917" s="121"/>
      <c r="G917" s="12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5.6">
      <c r="A918" s="122"/>
      <c r="B918" s="122"/>
      <c r="C918" s="122"/>
      <c r="D918" s="122"/>
      <c r="E918" s="122"/>
      <c r="F918" s="121"/>
      <c r="G918" s="12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5.6">
      <c r="A919" s="122"/>
      <c r="B919" s="122"/>
      <c r="C919" s="122"/>
      <c r="D919" s="122"/>
      <c r="E919" s="122"/>
      <c r="F919" s="121"/>
      <c r="G919" s="12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5.6">
      <c r="A920" s="122"/>
      <c r="B920" s="122"/>
      <c r="C920" s="122"/>
      <c r="D920" s="122"/>
      <c r="E920" s="122"/>
      <c r="F920" s="121"/>
      <c r="G920" s="12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5.6">
      <c r="A921" s="122"/>
      <c r="B921" s="122"/>
      <c r="C921" s="122"/>
      <c r="D921" s="122"/>
      <c r="E921" s="122"/>
      <c r="F921" s="121"/>
      <c r="G921" s="12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5.6">
      <c r="A922" s="122"/>
      <c r="B922" s="122"/>
      <c r="C922" s="122"/>
      <c r="D922" s="122"/>
      <c r="E922" s="122"/>
      <c r="F922" s="121"/>
      <c r="G922" s="12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5.6">
      <c r="A923" s="122"/>
      <c r="B923" s="122"/>
      <c r="C923" s="122"/>
      <c r="D923" s="122"/>
      <c r="E923" s="122"/>
      <c r="F923" s="121"/>
      <c r="G923" s="12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5.6">
      <c r="A924" s="122"/>
      <c r="B924" s="122"/>
      <c r="C924" s="122"/>
      <c r="D924" s="122"/>
      <c r="E924" s="122"/>
      <c r="F924" s="121"/>
      <c r="G924" s="12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5.6">
      <c r="A925" s="122"/>
      <c r="B925" s="122"/>
      <c r="C925" s="122"/>
      <c r="D925" s="122"/>
      <c r="E925" s="122"/>
      <c r="F925" s="121"/>
      <c r="G925" s="12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5.6">
      <c r="A926" s="122"/>
      <c r="B926" s="122"/>
      <c r="C926" s="122"/>
      <c r="D926" s="122"/>
      <c r="E926" s="122"/>
      <c r="F926" s="121"/>
      <c r="G926" s="12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5.6">
      <c r="A927" s="122"/>
      <c r="B927" s="122"/>
      <c r="C927" s="122"/>
      <c r="D927" s="122"/>
      <c r="E927" s="122"/>
      <c r="F927" s="121"/>
      <c r="G927" s="12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5.6">
      <c r="A928" s="122"/>
      <c r="B928" s="122"/>
      <c r="C928" s="122"/>
      <c r="D928" s="122"/>
      <c r="E928" s="122"/>
      <c r="F928" s="121"/>
      <c r="G928" s="12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5.6">
      <c r="A929" s="122"/>
      <c r="B929" s="122"/>
      <c r="C929" s="122"/>
      <c r="D929" s="122"/>
      <c r="E929" s="122"/>
      <c r="F929" s="121"/>
      <c r="G929" s="12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5.6">
      <c r="A930" s="122"/>
      <c r="B930" s="122"/>
      <c r="C930" s="122"/>
      <c r="D930" s="122"/>
      <c r="E930" s="122"/>
      <c r="F930" s="121"/>
      <c r="G930" s="12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5.6">
      <c r="A931" s="122"/>
      <c r="B931" s="122"/>
      <c r="C931" s="122"/>
      <c r="D931" s="122"/>
      <c r="E931" s="122"/>
      <c r="F931" s="121"/>
      <c r="G931" s="12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5.6">
      <c r="A932" s="122"/>
      <c r="B932" s="122"/>
      <c r="C932" s="122"/>
      <c r="D932" s="122"/>
      <c r="E932" s="122"/>
      <c r="F932" s="121"/>
      <c r="G932" s="12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5.6">
      <c r="A933" s="122"/>
      <c r="B933" s="122"/>
      <c r="C933" s="122"/>
      <c r="D933" s="122"/>
      <c r="E933" s="122"/>
      <c r="F933" s="121"/>
      <c r="G933" s="12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5.6">
      <c r="A934" s="122"/>
      <c r="B934" s="122"/>
      <c r="C934" s="122"/>
      <c r="D934" s="122"/>
      <c r="E934" s="122"/>
      <c r="F934" s="121"/>
      <c r="G934" s="12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5.6">
      <c r="A935" s="122"/>
      <c r="B935" s="122"/>
      <c r="C935" s="122"/>
      <c r="D935" s="122"/>
      <c r="E935" s="122"/>
      <c r="F935" s="121"/>
      <c r="G935" s="12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5.6">
      <c r="A936" s="122"/>
      <c r="B936" s="122"/>
      <c r="C936" s="122"/>
      <c r="D936" s="122"/>
      <c r="E936" s="122"/>
      <c r="F936" s="121"/>
      <c r="G936" s="12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5.6">
      <c r="A937" s="122"/>
      <c r="B937" s="122"/>
      <c r="C937" s="122"/>
      <c r="D937" s="122"/>
      <c r="E937" s="122"/>
      <c r="F937" s="121"/>
      <c r="G937" s="12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5.6">
      <c r="A938" s="122"/>
      <c r="B938" s="122"/>
      <c r="C938" s="122"/>
      <c r="D938" s="122"/>
      <c r="E938" s="122"/>
      <c r="F938" s="121"/>
      <c r="G938" s="12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5.6">
      <c r="A939" s="122"/>
      <c r="B939" s="122"/>
      <c r="C939" s="122"/>
      <c r="D939" s="122"/>
      <c r="E939" s="122"/>
      <c r="F939" s="121"/>
      <c r="G939" s="12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5.6">
      <c r="A940" s="122"/>
      <c r="B940" s="122"/>
      <c r="C940" s="122"/>
      <c r="D940" s="122"/>
      <c r="E940" s="122"/>
      <c r="F940" s="121"/>
      <c r="G940" s="12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5.6">
      <c r="A941" s="122"/>
      <c r="B941" s="122"/>
      <c r="C941" s="122"/>
      <c r="D941" s="122"/>
      <c r="E941" s="122"/>
      <c r="F941" s="121"/>
      <c r="G941" s="12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5.6">
      <c r="A942" s="122"/>
      <c r="B942" s="122"/>
      <c r="C942" s="122"/>
      <c r="D942" s="122"/>
      <c r="E942" s="122"/>
      <c r="F942" s="121"/>
      <c r="G942" s="12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5.6">
      <c r="A943" s="122"/>
      <c r="B943" s="122"/>
      <c r="C943" s="122"/>
      <c r="D943" s="122"/>
      <c r="E943" s="122"/>
      <c r="F943" s="121"/>
      <c r="G943" s="12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5.6">
      <c r="A944" s="122"/>
      <c r="B944" s="122"/>
      <c r="C944" s="122"/>
      <c r="D944" s="122"/>
      <c r="E944" s="122"/>
      <c r="F944" s="121"/>
      <c r="G944" s="12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5.6">
      <c r="A945" s="122"/>
      <c r="B945" s="122"/>
      <c r="C945" s="122"/>
      <c r="D945" s="122"/>
      <c r="E945" s="122"/>
      <c r="F945" s="121"/>
      <c r="G945" s="12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5.6">
      <c r="A946" s="122"/>
      <c r="B946" s="122"/>
      <c r="C946" s="122"/>
      <c r="D946" s="122"/>
      <c r="E946" s="122"/>
      <c r="F946" s="121"/>
      <c r="G946" s="12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5.6">
      <c r="A947" s="122"/>
      <c r="B947" s="122"/>
      <c r="C947" s="122"/>
      <c r="D947" s="122"/>
      <c r="E947" s="122"/>
      <c r="F947" s="121"/>
      <c r="G947" s="12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5.6">
      <c r="A948" s="122"/>
      <c r="B948" s="122"/>
      <c r="C948" s="122"/>
      <c r="D948" s="122"/>
      <c r="E948" s="122"/>
      <c r="F948" s="121"/>
      <c r="G948" s="12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5.6">
      <c r="A949" s="122"/>
      <c r="B949" s="122"/>
      <c r="C949" s="122"/>
      <c r="D949" s="122"/>
      <c r="E949" s="122"/>
      <c r="F949" s="121"/>
      <c r="G949" s="12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5.6">
      <c r="A950" s="122"/>
      <c r="B950" s="122"/>
      <c r="C950" s="122"/>
      <c r="D950" s="122"/>
      <c r="E950" s="122"/>
      <c r="F950" s="121"/>
      <c r="G950" s="12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5.6">
      <c r="A951" s="122"/>
      <c r="B951" s="122"/>
      <c r="C951" s="122"/>
      <c r="D951" s="122"/>
      <c r="E951" s="122"/>
      <c r="F951" s="121"/>
      <c r="G951" s="12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5.6">
      <c r="A952" s="122"/>
      <c r="B952" s="122"/>
      <c r="C952" s="122"/>
      <c r="D952" s="122"/>
      <c r="E952" s="122"/>
      <c r="F952" s="121"/>
      <c r="G952" s="12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5.6">
      <c r="A953" s="122"/>
      <c r="B953" s="122"/>
      <c r="C953" s="122"/>
      <c r="D953" s="122"/>
      <c r="E953" s="122"/>
      <c r="F953" s="121"/>
      <c r="G953" s="12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5.6">
      <c r="A954" s="122"/>
      <c r="B954" s="122"/>
      <c r="C954" s="122"/>
      <c r="D954" s="122"/>
      <c r="E954" s="122"/>
      <c r="F954" s="121"/>
      <c r="G954" s="12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5.6">
      <c r="A955" s="122"/>
      <c r="B955" s="122"/>
      <c r="C955" s="122"/>
      <c r="D955" s="122"/>
      <c r="E955" s="122"/>
      <c r="F955" s="121"/>
      <c r="G955" s="12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5.6">
      <c r="A956" s="122"/>
      <c r="B956" s="122"/>
      <c r="C956" s="122"/>
      <c r="D956" s="122"/>
      <c r="E956" s="122"/>
      <c r="F956" s="121"/>
      <c r="G956" s="12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5.6">
      <c r="A957" s="122"/>
      <c r="B957" s="122"/>
      <c r="C957" s="122"/>
      <c r="D957" s="122"/>
      <c r="E957" s="122"/>
      <c r="F957" s="121"/>
      <c r="G957" s="12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5.6">
      <c r="A958" s="122"/>
      <c r="B958" s="122"/>
      <c r="C958" s="122"/>
      <c r="D958" s="122"/>
      <c r="E958" s="122"/>
      <c r="F958" s="121"/>
      <c r="G958" s="12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5.6">
      <c r="A959" s="122"/>
      <c r="B959" s="122"/>
      <c r="C959" s="122"/>
      <c r="D959" s="122"/>
      <c r="E959" s="122"/>
      <c r="F959" s="121"/>
      <c r="G959" s="12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5.6">
      <c r="A960" s="122"/>
      <c r="B960" s="122"/>
      <c r="C960" s="122"/>
      <c r="D960" s="122"/>
      <c r="E960" s="122"/>
      <c r="F960" s="121"/>
      <c r="G960" s="12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5.6">
      <c r="A961" s="122"/>
      <c r="B961" s="122"/>
      <c r="C961" s="122"/>
      <c r="D961" s="122"/>
      <c r="E961" s="122"/>
      <c r="F961" s="121"/>
      <c r="G961" s="12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5.6">
      <c r="A962" s="122"/>
      <c r="B962" s="122"/>
      <c r="C962" s="122"/>
      <c r="D962" s="122"/>
      <c r="E962" s="122"/>
      <c r="F962" s="121"/>
      <c r="G962" s="12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5.6">
      <c r="A963" s="122"/>
      <c r="B963" s="122"/>
      <c r="C963" s="122"/>
      <c r="D963" s="122"/>
      <c r="E963" s="122"/>
      <c r="F963" s="121"/>
      <c r="G963" s="12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5.6">
      <c r="A964" s="122"/>
      <c r="B964" s="122"/>
      <c r="C964" s="122"/>
      <c r="D964" s="122"/>
      <c r="E964" s="122"/>
      <c r="F964" s="121"/>
      <c r="G964" s="12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5.6">
      <c r="A965" s="122"/>
      <c r="B965" s="122"/>
      <c r="C965" s="122"/>
      <c r="D965" s="122"/>
      <c r="E965" s="122"/>
      <c r="F965" s="121"/>
      <c r="G965" s="12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5.6">
      <c r="A966" s="122"/>
      <c r="B966" s="122"/>
      <c r="C966" s="122"/>
      <c r="D966" s="122"/>
      <c r="E966" s="122"/>
      <c r="F966" s="121"/>
      <c r="G966" s="12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5.6">
      <c r="A967" s="122"/>
      <c r="B967" s="122"/>
      <c r="C967" s="122"/>
      <c r="D967" s="122"/>
      <c r="E967" s="122"/>
      <c r="F967" s="121"/>
      <c r="G967" s="12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5.6">
      <c r="A968" s="122"/>
      <c r="B968" s="122"/>
      <c r="C968" s="122"/>
      <c r="D968" s="122"/>
      <c r="E968" s="122"/>
      <c r="F968" s="121"/>
      <c r="G968" s="12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5.6">
      <c r="A969" s="122"/>
      <c r="B969" s="122"/>
      <c r="C969" s="122"/>
      <c r="D969" s="122"/>
      <c r="E969" s="122"/>
      <c r="F969" s="121"/>
      <c r="G969" s="12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5.6">
      <c r="A970" s="122"/>
      <c r="B970" s="122"/>
      <c r="C970" s="122"/>
      <c r="D970" s="122"/>
      <c r="E970" s="122"/>
      <c r="F970" s="121"/>
      <c r="G970" s="12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5.6">
      <c r="A971" s="122"/>
      <c r="B971" s="122"/>
      <c r="C971" s="122"/>
      <c r="D971" s="122"/>
      <c r="E971" s="122"/>
      <c r="F971" s="121"/>
      <c r="G971" s="12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5.6">
      <c r="A972" s="122"/>
      <c r="B972" s="122"/>
      <c r="C972" s="122"/>
      <c r="D972" s="122"/>
      <c r="E972" s="122"/>
      <c r="F972" s="121"/>
      <c r="G972" s="12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5.6">
      <c r="A973" s="122"/>
      <c r="B973" s="122"/>
      <c r="C973" s="122"/>
      <c r="D973" s="122"/>
      <c r="E973" s="122"/>
      <c r="F973" s="121"/>
      <c r="G973" s="12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5.6">
      <c r="A974" s="122"/>
      <c r="B974" s="122"/>
      <c r="C974" s="122"/>
      <c r="D974" s="122"/>
      <c r="E974" s="122"/>
      <c r="F974" s="121"/>
      <c r="G974" s="12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5.6">
      <c r="A975" s="122"/>
      <c r="B975" s="122"/>
      <c r="C975" s="122"/>
      <c r="D975" s="122"/>
      <c r="E975" s="122"/>
      <c r="F975" s="121"/>
      <c r="G975" s="12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5.6">
      <c r="A976" s="122"/>
      <c r="B976" s="122"/>
      <c r="C976" s="122"/>
      <c r="D976" s="122"/>
      <c r="E976" s="122"/>
      <c r="F976" s="121"/>
      <c r="G976" s="12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5.6">
      <c r="A977" s="122"/>
      <c r="B977" s="122"/>
      <c r="C977" s="122"/>
      <c r="D977" s="122"/>
      <c r="E977" s="122"/>
      <c r="F977" s="121"/>
      <c r="G977" s="12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5.6">
      <c r="A978" s="122"/>
      <c r="B978" s="122"/>
      <c r="C978" s="122"/>
      <c r="D978" s="122"/>
      <c r="E978" s="122"/>
      <c r="F978" s="121"/>
      <c r="G978" s="12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5.6">
      <c r="A979" s="122"/>
      <c r="B979" s="122"/>
      <c r="C979" s="122"/>
      <c r="D979" s="122"/>
      <c r="E979" s="122"/>
      <c r="F979" s="121"/>
      <c r="G979" s="12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5.6">
      <c r="A980" s="122"/>
      <c r="B980" s="122"/>
      <c r="C980" s="122"/>
      <c r="D980" s="122"/>
      <c r="E980" s="122"/>
      <c r="F980" s="121"/>
      <c r="G980" s="12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5.6">
      <c r="A981" s="122"/>
      <c r="B981" s="122"/>
      <c r="C981" s="122"/>
      <c r="D981" s="122"/>
      <c r="E981" s="122"/>
      <c r="F981" s="121"/>
      <c r="G981" s="12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5.6">
      <c r="A982" s="122"/>
      <c r="B982" s="122"/>
      <c r="C982" s="122"/>
      <c r="D982" s="122"/>
      <c r="E982" s="122"/>
      <c r="F982" s="121"/>
      <c r="G982" s="12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5.6">
      <c r="A983" s="122"/>
      <c r="B983" s="122"/>
      <c r="C983" s="122"/>
      <c r="D983" s="122"/>
      <c r="E983" s="122"/>
      <c r="F983" s="121"/>
      <c r="G983" s="12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5.6">
      <c r="A984" s="122"/>
      <c r="B984" s="122"/>
      <c r="C984" s="122"/>
      <c r="D984" s="122"/>
      <c r="E984" s="122"/>
      <c r="F984" s="121"/>
      <c r="G984" s="12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5.6">
      <c r="A985" s="122"/>
      <c r="B985" s="122"/>
      <c r="C985" s="122"/>
      <c r="D985" s="122"/>
      <c r="E985" s="122"/>
      <c r="F985" s="121"/>
      <c r="G985" s="12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5.6">
      <c r="A986" s="122"/>
      <c r="B986" s="122"/>
      <c r="C986" s="122"/>
      <c r="D986" s="122"/>
      <c r="E986" s="122"/>
      <c r="F986" s="121"/>
      <c r="G986" s="12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5.6">
      <c r="A987" s="122"/>
      <c r="B987" s="122"/>
      <c r="C987" s="122"/>
      <c r="D987" s="122"/>
      <c r="E987" s="122"/>
      <c r="F987" s="121"/>
      <c r="G987" s="12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5.6">
      <c r="A988" s="122"/>
      <c r="B988" s="122"/>
      <c r="C988" s="122"/>
      <c r="D988" s="122"/>
      <c r="E988" s="122"/>
      <c r="F988" s="121"/>
      <c r="G988" s="12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5.6">
      <c r="A989" s="122"/>
      <c r="B989" s="122"/>
      <c r="C989" s="122"/>
      <c r="D989" s="122"/>
      <c r="E989" s="122"/>
      <c r="F989" s="121"/>
      <c r="G989" s="12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5.6">
      <c r="A990" s="122"/>
      <c r="B990" s="122"/>
      <c r="C990" s="122"/>
      <c r="D990" s="122"/>
      <c r="E990" s="122"/>
      <c r="F990" s="121"/>
      <c r="G990" s="12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5.6">
      <c r="A991" s="122"/>
      <c r="B991" s="122"/>
      <c r="C991" s="122"/>
      <c r="D991" s="122"/>
      <c r="E991" s="122"/>
      <c r="F991" s="121"/>
      <c r="G991" s="12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5.6">
      <c r="A992" s="122"/>
      <c r="B992" s="122"/>
      <c r="C992" s="122"/>
      <c r="D992" s="122"/>
      <c r="E992" s="122"/>
      <c r="F992" s="121"/>
      <c r="G992" s="12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5.6">
      <c r="A993" s="122"/>
      <c r="B993" s="122"/>
      <c r="C993" s="122"/>
      <c r="D993" s="122"/>
      <c r="E993" s="122"/>
      <c r="F993" s="121"/>
      <c r="G993" s="12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5.6">
      <c r="A994" s="122"/>
      <c r="B994" s="122"/>
      <c r="C994" s="122"/>
      <c r="D994" s="122"/>
      <c r="E994" s="122"/>
      <c r="F994" s="121"/>
      <c r="G994" s="12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5.6">
      <c r="A995" s="122"/>
      <c r="B995" s="122"/>
      <c r="C995" s="122"/>
      <c r="D995" s="122"/>
      <c r="E995" s="122"/>
      <c r="F995" s="121"/>
      <c r="G995" s="12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5.6">
      <c r="A996" s="122"/>
      <c r="B996" s="122"/>
      <c r="C996" s="122"/>
      <c r="D996" s="122"/>
      <c r="E996" s="122"/>
      <c r="F996" s="121"/>
      <c r="G996" s="12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5.6">
      <c r="A997" s="122"/>
      <c r="B997" s="122"/>
      <c r="C997" s="122"/>
      <c r="D997" s="122"/>
      <c r="E997" s="122"/>
      <c r="F997" s="121"/>
      <c r="G997" s="12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5.6">
      <c r="A998" s="122"/>
      <c r="B998" s="122"/>
      <c r="C998" s="122"/>
      <c r="D998" s="122"/>
      <c r="E998" s="122"/>
      <c r="F998" s="121"/>
      <c r="G998" s="12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5.6">
      <c r="A999" s="122"/>
      <c r="B999" s="122"/>
      <c r="C999" s="122"/>
      <c r="D999" s="122"/>
      <c r="E999" s="122"/>
      <c r="F999" s="121"/>
      <c r="G999" s="12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5.6">
      <c r="A1000" s="122"/>
      <c r="B1000" s="122"/>
      <c r="C1000" s="122"/>
      <c r="D1000" s="122"/>
      <c r="E1000" s="122"/>
      <c r="F1000" s="121"/>
      <c r="G1000" s="12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5">
    <mergeCell ref="B107:E107"/>
    <mergeCell ref="B108:E108"/>
    <mergeCell ref="B109:E109"/>
    <mergeCell ref="A1:D1"/>
    <mergeCell ref="A2:D2"/>
    <mergeCell ref="A4:D4"/>
    <mergeCell ref="A5:D5"/>
    <mergeCell ref="A6:D6"/>
    <mergeCell ref="B98:H98"/>
    <mergeCell ref="B100:H100"/>
    <mergeCell ref="B102:H102"/>
    <mergeCell ref="B103:E103"/>
    <mergeCell ref="B104:E104"/>
    <mergeCell ref="B105:E105"/>
    <mergeCell ref="B106:E106"/>
  </mergeCells>
  <dataValidations count="4">
    <dataValidation type="decimal" allowBlank="1" showInputMessage="1" showErrorMessage="1" prompt="Невалиден формат - Стойността в клетката може да съдържа само положително число._x000a__x000a_За да коригирате натиснете Retry. За да се откажете натиснете Cancel." sqref="G21:H21 G40:H40" xr:uid="{00000000-0002-0000-0100-000000000000}">
      <formula1>-999999999999990</formula1>
      <formula2>9999999999999990</formula2>
    </dataValidation>
    <dataValidation type="decimal" allowBlank="1" showInputMessage="1" showErrorMessage="1" prompt="Невалиден формат - Стойността в клетката може да съдържа само положително число._x000a__x000a_За да коригирате натиснете Retry. За да се откажете натиснете Cancel." sqref="C12:D19 C21:D22 C24:D27 C31:D31 G77:H77 C41:D45 C48:D51 C54:D55 G59:H60 G62:H70 G73:H73 G75:H75 C36:D39" xr:uid="{00000000-0002-0000-0100-000001000000}">
      <formula1>0</formula1>
      <formula2>9999999999999990</formula2>
    </dataValidation>
    <dataValidation type="decimal" allowBlank="1" showInputMessage="1" showErrorMessage="1" prompt="Невалиден формат - Стойността в клетката трябва да съдържа число._x000a__x000a_За да коригирате натиснете Retry. За да се откажете натиснете Cancel." sqref="G31:H31" xr:uid="{00000000-0002-0000-0100-000002000000}">
      <formula1>-999999999999999</formula1>
      <formula2>999999999</formula2>
    </dataValidation>
    <dataValidation type="decimal" allowBlank="1" showInputMessage="1" showErrorMessage="1" prompt="Невалиден формат - Стойността в клетката може да съдържа само отрицателно число._x000a__x000a_За да коригирате натиснете Retry. За да се откажете натиснете Cancel." sqref="G15:H17 G33:H33 C32:D32 G30:H30" xr:uid="{00000000-0002-0000-0100-000003000000}">
      <formula1>-99999999999</formula1>
      <formula2>0</formula2>
    </dataValidation>
  </dataValidations>
  <printOptions horizontalCentered="1" verticalCentered="1"/>
  <pageMargins left="0.25" right="0.25" top="0.75" bottom="0.75" header="0.3" footer="0.3"/>
  <pageSetup paperSize="9" scale="50" pageOrder="overThenDown" orientation="landscape" r:id="rId1"/>
  <rowBreaks count="1" manualBreakCount="1">
    <brk id="56" max="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Z1000"/>
  <sheetViews>
    <sheetView topLeftCell="A2" workbookViewId="0">
      <selection activeCell="C44" sqref="C44"/>
    </sheetView>
  </sheetViews>
  <sheetFormatPr defaultColWidth="14.44140625" defaultRowHeight="15" customHeight="1"/>
  <cols>
    <col min="1" max="1" width="50.77734375" customWidth="1"/>
    <col min="2" max="2" width="10.77734375" customWidth="1"/>
    <col min="3" max="4" width="15.77734375" customWidth="1"/>
    <col min="5" max="5" width="50.77734375" customWidth="1"/>
    <col min="6" max="6" width="10.77734375" customWidth="1"/>
    <col min="7" max="8" width="15.77734375" customWidth="1"/>
    <col min="9" max="26" width="9.21875" customWidth="1"/>
  </cols>
  <sheetData>
    <row r="1" spans="1:26" ht="15.6">
      <c r="A1" s="456" t="s">
        <v>293</v>
      </c>
      <c r="B1" s="455"/>
      <c r="C1" s="455"/>
      <c r="D1" s="455"/>
      <c r="E1" s="127"/>
      <c r="F1" s="128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5.6">
      <c r="A2" s="457" t="str">
        <f>CONCATENATE("(",LOWER(reportConsolidation),")")</f>
        <v>(на индивидуална основа)</v>
      </c>
      <c r="B2" s="455"/>
      <c r="C2" s="455"/>
      <c r="D2" s="455"/>
      <c r="E2" s="127"/>
      <c r="F2" s="128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5.6">
      <c r="A3" s="21"/>
      <c r="B3" s="17"/>
      <c r="C3" s="17"/>
      <c r="D3" s="17"/>
      <c r="E3" s="127"/>
      <c r="F3" s="19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.6">
      <c r="A4" s="458" t="str">
        <f>CONCATENATE("на ",UPPER(pdeName))</f>
        <v>на ЕЙЧ АР КЕПИТЪЛ АД</v>
      </c>
      <c r="B4" s="455"/>
      <c r="C4" s="455"/>
      <c r="D4" s="455"/>
      <c r="E4" s="127"/>
      <c r="F4" s="124"/>
      <c r="G4" s="129"/>
      <c r="H4" s="130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.6">
      <c r="A5" s="458" t="str">
        <f>CONCATENATE("ЕИК по БУЛСТАТ: ", pdeBulstat)</f>
        <v>ЕИК по БУЛСТАТ: 204654533</v>
      </c>
      <c r="B5" s="455"/>
      <c r="C5" s="455"/>
      <c r="D5" s="455"/>
      <c r="E5" s="5"/>
      <c r="F5" s="124"/>
      <c r="G5" s="23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5.6">
      <c r="A6" s="458" t="str">
        <f>CONCATENATE("към ",TEXT(endDate,"dd.mm.yyyy")," г.")</f>
        <v>към 31.12.2025 г.</v>
      </c>
      <c r="B6" s="455"/>
      <c r="C6" s="455"/>
      <c r="D6" s="455"/>
      <c r="E6" s="5"/>
      <c r="F6" s="124"/>
      <c r="G6" s="126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.6">
      <c r="A7" s="25"/>
      <c r="B7" s="5"/>
      <c r="C7" s="5"/>
      <c r="D7" s="5"/>
      <c r="E7" s="131"/>
      <c r="F7" s="131"/>
      <c r="G7" s="5"/>
      <c r="H7" s="26" t="s">
        <v>25</v>
      </c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31.2">
      <c r="A8" s="132" t="s">
        <v>294</v>
      </c>
      <c r="B8" s="133" t="s">
        <v>27</v>
      </c>
      <c r="C8" s="133" t="s">
        <v>28</v>
      </c>
      <c r="D8" s="134" t="s">
        <v>32</v>
      </c>
      <c r="E8" s="132" t="s">
        <v>295</v>
      </c>
      <c r="F8" s="133" t="s">
        <v>27</v>
      </c>
      <c r="G8" s="133" t="s">
        <v>28</v>
      </c>
      <c r="H8" s="134" t="s">
        <v>32</v>
      </c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5.6">
      <c r="A9" s="33" t="s">
        <v>33</v>
      </c>
      <c r="B9" s="135" t="s">
        <v>34</v>
      </c>
      <c r="C9" s="135">
        <v>1</v>
      </c>
      <c r="D9" s="136">
        <v>2</v>
      </c>
      <c r="E9" s="33" t="s">
        <v>33</v>
      </c>
      <c r="F9" s="135" t="s">
        <v>34</v>
      </c>
      <c r="G9" s="135">
        <v>1</v>
      </c>
      <c r="H9" s="136">
        <v>2</v>
      </c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5.6">
      <c r="A10" s="137" t="s">
        <v>296</v>
      </c>
      <c r="B10" s="138"/>
      <c r="C10" s="139"/>
      <c r="D10" s="140"/>
      <c r="E10" s="137" t="s">
        <v>297</v>
      </c>
      <c r="F10" s="141"/>
      <c r="G10" s="142"/>
      <c r="H10" s="143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6.2">
      <c r="A11" s="144" t="s">
        <v>298</v>
      </c>
      <c r="B11" s="145"/>
      <c r="C11" s="146"/>
      <c r="D11" s="147"/>
      <c r="E11" s="144" t="s">
        <v>299</v>
      </c>
      <c r="F11" s="148"/>
      <c r="G11" s="146"/>
      <c r="H11" s="147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6">
      <c r="A12" s="149" t="s">
        <v>300</v>
      </c>
      <c r="B12" s="150" t="s">
        <v>301</v>
      </c>
      <c r="C12" s="151"/>
      <c r="D12" s="152"/>
      <c r="E12" s="149" t="s">
        <v>302</v>
      </c>
      <c r="F12" s="153" t="s">
        <v>303</v>
      </c>
      <c r="G12" s="151"/>
      <c r="H12" s="152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6">
      <c r="A13" s="149" t="s">
        <v>304</v>
      </c>
      <c r="B13" s="150" t="s">
        <v>305</v>
      </c>
      <c r="C13" s="151">
        <v>58</v>
      </c>
      <c r="D13" s="152">
        <v>45</v>
      </c>
      <c r="E13" s="149" t="s">
        <v>306</v>
      </c>
      <c r="F13" s="153" t="s">
        <v>307</v>
      </c>
      <c r="G13" s="151"/>
      <c r="H13" s="152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6">
      <c r="A14" s="149" t="s">
        <v>308</v>
      </c>
      <c r="B14" s="150" t="s">
        <v>309</v>
      </c>
      <c r="C14" s="151"/>
      <c r="D14" s="152"/>
      <c r="E14" s="149" t="s">
        <v>310</v>
      </c>
      <c r="F14" s="153" t="s">
        <v>311</v>
      </c>
      <c r="G14" s="151"/>
      <c r="H14" s="152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6">
      <c r="A15" s="149" t="s">
        <v>312</v>
      </c>
      <c r="B15" s="150" t="s">
        <v>313</v>
      </c>
      <c r="C15" s="151"/>
      <c r="D15" s="152"/>
      <c r="E15" s="149" t="s">
        <v>97</v>
      </c>
      <c r="F15" s="153" t="s">
        <v>314</v>
      </c>
      <c r="G15" s="151"/>
      <c r="H15" s="152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6.2">
      <c r="A16" s="149" t="s">
        <v>315</v>
      </c>
      <c r="B16" s="150" t="s">
        <v>316</v>
      </c>
      <c r="C16" s="151"/>
      <c r="D16" s="152"/>
      <c r="E16" s="154" t="s">
        <v>70</v>
      </c>
      <c r="F16" s="155" t="s">
        <v>317</v>
      </c>
      <c r="G16" s="156">
        <f t="shared" ref="G16:H16" si="0">SUM(G12:G15)</f>
        <v>0</v>
      </c>
      <c r="H16" s="157">
        <f t="shared" si="0"/>
        <v>0</v>
      </c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31.2">
      <c r="A17" s="149" t="s">
        <v>318</v>
      </c>
      <c r="B17" s="150" t="s">
        <v>319</v>
      </c>
      <c r="C17" s="151"/>
      <c r="D17" s="152"/>
      <c r="E17" s="149"/>
      <c r="F17" s="158"/>
      <c r="G17" s="146"/>
      <c r="H17" s="147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31.2">
      <c r="A18" s="149" t="s">
        <v>320</v>
      </c>
      <c r="B18" s="150" t="s">
        <v>321</v>
      </c>
      <c r="C18" s="151"/>
      <c r="D18" s="152"/>
      <c r="E18" s="144" t="s">
        <v>322</v>
      </c>
      <c r="F18" s="159" t="s">
        <v>323</v>
      </c>
      <c r="G18" s="160"/>
      <c r="H18" s="161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6">
      <c r="A19" s="149" t="s">
        <v>324</v>
      </c>
      <c r="B19" s="150" t="s">
        <v>325</v>
      </c>
      <c r="C19" s="151"/>
      <c r="D19" s="152"/>
      <c r="E19" s="149" t="s">
        <v>326</v>
      </c>
      <c r="F19" s="158" t="s">
        <v>327</v>
      </c>
      <c r="G19" s="151"/>
      <c r="H19" s="152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6.2">
      <c r="A20" s="162" t="s">
        <v>328</v>
      </c>
      <c r="B20" s="150" t="s">
        <v>329</v>
      </c>
      <c r="C20" s="151"/>
      <c r="D20" s="152"/>
      <c r="E20" s="144"/>
      <c r="F20" s="148"/>
      <c r="G20" s="146"/>
      <c r="H20" s="147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6.2">
      <c r="A21" s="162" t="s">
        <v>330</v>
      </c>
      <c r="B21" s="150" t="s">
        <v>331</v>
      </c>
      <c r="C21" s="151"/>
      <c r="D21" s="152"/>
      <c r="E21" s="144" t="s">
        <v>332</v>
      </c>
      <c r="F21" s="148"/>
      <c r="G21" s="146"/>
      <c r="H21" s="147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6.2">
      <c r="A22" s="154" t="s">
        <v>70</v>
      </c>
      <c r="B22" s="163" t="s">
        <v>333</v>
      </c>
      <c r="C22" s="156">
        <f t="shared" ref="C22:D22" si="1">SUM(C12:C18)+C19</f>
        <v>58</v>
      </c>
      <c r="D22" s="157">
        <f t="shared" si="1"/>
        <v>45</v>
      </c>
      <c r="E22" s="149" t="s">
        <v>334</v>
      </c>
      <c r="F22" s="158" t="s">
        <v>335</v>
      </c>
      <c r="G22" s="151"/>
      <c r="H22" s="152">
        <v>7</v>
      </c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6.2">
      <c r="A23" s="144"/>
      <c r="B23" s="150"/>
      <c r="C23" s="146"/>
      <c r="D23" s="147"/>
      <c r="E23" s="162" t="s">
        <v>336</v>
      </c>
      <c r="F23" s="158" t="s">
        <v>337</v>
      </c>
      <c r="G23" s="151">
        <v>170</v>
      </c>
      <c r="H23" s="152">
        <v>317</v>
      </c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31.2">
      <c r="A24" s="144" t="s">
        <v>338</v>
      </c>
      <c r="B24" s="158"/>
      <c r="C24" s="146"/>
      <c r="D24" s="147"/>
      <c r="E24" s="149" t="s">
        <v>339</v>
      </c>
      <c r="F24" s="158" t="s">
        <v>340</v>
      </c>
      <c r="G24" s="151">
        <v>5904</v>
      </c>
      <c r="H24" s="152">
        <v>1286</v>
      </c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31.2">
      <c r="A25" s="149" t="s">
        <v>341</v>
      </c>
      <c r="B25" s="158" t="s">
        <v>342</v>
      </c>
      <c r="C25" s="151">
        <v>35</v>
      </c>
      <c r="D25" s="152">
        <v>35</v>
      </c>
      <c r="E25" s="149" t="s">
        <v>343</v>
      </c>
      <c r="F25" s="158" t="s">
        <v>344</v>
      </c>
      <c r="G25" s="151"/>
      <c r="H25" s="152">
        <v>30</v>
      </c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31.2">
      <c r="A26" s="149" t="s">
        <v>345</v>
      </c>
      <c r="B26" s="158" t="s">
        <v>346</v>
      </c>
      <c r="C26" s="151">
        <v>1138</v>
      </c>
      <c r="D26" s="152">
        <v>1141</v>
      </c>
      <c r="E26" s="149" t="s">
        <v>347</v>
      </c>
      <c r="F26" s="158" t="s">
        <v>348</v>
      </c>
      <c r="G26" s="151"/>
      <c r="H26" s="152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31.2">
      <c r="A27" s="149" t="s">
        <v>349</v>
      </c>
      <c r="B27" s="158" t="s">
        <v>350</v>
      </c>
      <c r="C27" s="438">
        <v>35</v>
      </c>
      <c r="D27" s="152">
        <v>13</v>
      </c>
      <c r="E27" s="154" t="s">
        <v>122</v>
      </c>
      <c r="F27" s="159" t="s">
        <v>351</v>
      </c>
      <c r="G27" s="156">
        <f t="shared" ref="G27:H27" si="2">SUM(G22:G26)</f>
        <v>6074</v>
      </c>
      <c r="H27" s="157">
        <f t="shared" si="2"/>
        <v>1640</v>
      </c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6">
      <c r="A28" s="149" t="s">
        <v>97</v>
      </c>
      <c r="B28" s="158" t="s">
        <v>352</v>
      </c>
      <c r="C28" s="151">
        <v>2</v>
      </c>
      <c r="D28" s="152">
        <v>1</v>
      </c>
      <c r="E28" s="162"/>
      <c r="F28" s="148"/>
      <c r="G28" s="146"/>
      <c r="H28" s="147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6.2">
      <c r="A29" s="154" t="s">
        <v>95</v>
      </c>
      <c r="B29" s="159" t="s">
        <v>353</v>
      </c>
      <c r="C29" s="156">
        <f>SUM(C25:C28)</f>
        <v>1210</v>
      </c>
      <c r="D29" s="157">
        <f t="shared" ref="C29:D29" si="3">SUM(D25:D28)</f>
        <v>1190</v>
      </c>
      <c r="E29" s="149"/>
      <c r="F29" s="148"/>
      <c r="G29" s="146"/>
      <c r="H29" s="147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6.2">
      <c r="A30" s="164"/>
      <c r="B30" s="165"/>
      <c r="C30" s="166"/>
      <c r="D30" s="167"/>
      <c r="E30" s="168"/>
      <c r="F30" s="169"/>
      <c r="G30" s="170"/>
      <c r="H30" s="171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31.2">
      <c r="A31" s="137" t="s">
        <v>354</v>
      </c>
      <c r="B31" s="133" t="s">
        <v>355</v>
      </c>
      <c r="C31" s="139">
        <f>C29+C22</f>
        <v>1268</v>
      </c>
      <c r="D31" s="140">
        <f t="shared" ref="C31:D31" si="4">D29+D22</f>
        <v>1235</v>
      </c>
      <c r="E31" s="137" t="s">
        <v>356</v>
      </c>
      <c r="F31" s="172" t="s">
        <v>357</v>
      </c>
      <c r="G31" s="139">
        <f t="shared" ref="G31:H31" si="5">G16+G18+G27</f>
        <v>6074</v>
      </c>
      <c r="H31" s="140">
        <f t="shared" si="5"/>
        <v>1640</v>
      </c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6">
      <c r="A32" s="173"/>
      <c r="B32" s="174"/>
      <c r="C32" s="175"/>
      <c r="D32" s="176"/>
      <c r="E32" s="173"/>
      <c r="F32" s="158"/>
      <c r="G32" s="146"/>
      <c r="H32" s="147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6.2">
      <c r="A33" s="173" t="s">
        <v>358</v>
      </c>
      <c r="B33" s="174" t="s">
        <v>359</v>
      </c>
      <c r="C33" s="175">
        <f t="shared" ref="C33:D33" si="6">IF((G31-C31)&gt;0,G31-C31,0)</f>
        <v>4806</v>
      </c>
      <c r="D33" s="176">
        <f t="shared" si="6"/>
        <v>405</v>
      </c>
      <c r="E33" s="173" t="s">
        <v>360</v>
      </c>
      <c r="F33" s="159" t="s">
        <v>361</v>
      </c>
      <c r="G33" s="156">
        <f t="shared" ref="G33:H33" si="7">IF((C31-G31)&gt;0,C31-G31,0)</f>
        <v>0</v>
      </c>
      <c r="H33" s="157">
        <f t="shared" si="7"/>
        <v>0</v>
      </c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32.4">
      <c r="A34" s="177" t="s">
        <v>362</v>
      </c>
      <c r="B34" s="159" t="s">
        <v>363</v>
      </c>
      <c r="C34" s="151"/>
      <c r="D34" s="152"/>
      <c r="E34" s="144" t="s">
        <v>364</v>
      </c>
      <c r="F34" s="158" t="s">
        <v>365</v>
      </c>
      <c r="G34" s="151"/>
      <c r="H34" s="152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6.2">
      <c r="A35" s="144" t="s">
        <v>366</v>
      </c>
      <c r="B35" s="159" t="s">
        <v>367</v>
      </c>
      <c r="C35" s="151"/>
      <c r="D35" s="152"/>
      <c r="E35" s="144" t="s">
        <v>368</v>
      </c>
      <c r="F35" s="158" t="s">
        <v>369</v>
      </c>
      <c r="G35" s="151"/>
      <c r="H35" s="152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6.2">
      <c r="A36" s="178" t="s">
        <v>370</v>
      </c>
      <c r="B36" s="165" t="s">
        <v>371</v>
      </c>
      <c r="C36" s="179">
        <f t="shared" ref="C36:D36" si="8">C31-C34+C35</f>
        <v>1268</v>
      </c>
      <c r="D36" s="180">
        <f t="shared" si="8"/>
        <v>1235</v>
      </c>
      <c r="E36" s="181" t="s">
        <v>372</v>
      </c>
      <c r="F36" s="165" t="s">
        <v>373</v>
      </c>
      <c r="G36" s="166">
        <f t="shared" ref="G36:H36" si="9">G35-G34+G31</f>
        <v>6074</v>
      </c>
      <c r="H36" s="167">
        <f t="shared" si="9"/>
        <v>1640</v>
      </c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6.2">
      <c r="A37" s="182" t="s">
        <v>374</v>
      </c>
      <c r="B37" s="133" t="s">
        <v>375</v>
      </c>
      <c r="C37" s="139">
        <f t="shared" ref="C37:D37" si="10">IF((G36-C36)&gt;0,G36-C36,0)</f>
        <v>4806</v>
      </c>
      <c r="D37" s="140">
        <f t="shared" si="10"/>
        <v>405</v>
      </c>
      <c r="E37" s="182" t="s">
        <v>376</v>
      </c>
      <c r="F37" s="172" t="s">
        <v>377</v>
      </c>
      <c r="G37" s="139">
        <f t="shared" ref="G37:H37" si="11">IF((C36-G36)&gt;0,C36-G36,0)</f>
        <v>0</v>
      </c>
      <c r="H37" s="140">
        <f t="shared" si="11"/>
        <v>0</v>
      </c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6.2">
      <c r="A38" s="144" t="s">
        <v>378</v>
      </c>
      <c r="B38" s="159" t="s">
        <v>379</v>
      </c>
      <c r="C38" s="156">
        <f t="shared" ref="C38:D38" si="12">C39+C40+C41</f>
        <v>495</v>
      </c>
      <c r="D38" s="157">
        <f t="shared" si="12"/>
        <v>9</v>
      </c>
      <c r="E38" s="183"/>
      <c r="F38" s="148"/>
      <c r="G38" s="146"/>
      <c r="H38" s="147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31.2">
      <c r="A39" s="149" t="s">
        <v>380</v>
      </c>
      <c r="B39" s="158" t="s">
        <v>381</v>
      </c>
      <c r="C39" s="151"/>
      <c r="D39" s="152"/>
      <c r="E39" s="183"/>
      <c r="F39" s="148"/>
      <c r="G39" s="146"/>
      <c r="H39" s="147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31.2">
      <c r="A40" s="149" t="s">
        <v>382</v>
      </c>
      <c r="B40" s="153" t="s">
        <v>383</v>
      </c>
      <c r="C40" s="151">
        <v>495</v>
      </c>
      <c r="D40" s="152">
        <v>9</v>
      </c>
      <c r="E40" s="183"/>
      <c r="F40" s="158"/>
      <c r="G40" s="146"/>
      <c r="H40" s="14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6">
      <c r="A41" s="149" t="s">
        <v>384</v>
      </c>
      <c r="B41" s="153" t="s">
        <v>385</v>
      </c>
      <c r="C41" s="151"/>
      <c r="D41" s="152"/>
      <c r="E41" s="183"/>
      <c r="F41" s="158"/>
      <c r="G41" s="146"/>
      <c r="H41" s="14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6">
      <c r="A42" s="173" t="s">
        <v>386</v>
      </c>
      <c r="B42" s="184" t="s">
        <v>387</v>
      </c>
      <c r="C42" s="175">
        <f t="shared" ref="C42:D42" si="13">+IF((G36-C36-C38)&gt;0,G36-C36-C38,0)</f>
        <v>4311</v>
      </c>
      <c r="D42" s="176">
        <f t="shared" si="13"/>
        <v>396</v>
      </c>
      <c r="E42" s="185" t="s">
        <v>388</v>
      </c>
      <c r="F42" s="184" t="s">
        <v>389</v>
      </c>
      <c r="G42" s="175">
        <f t="shared" ref="G42:H42" si="14">IF(G37&gt;0,IF(C38+G37&lt;0,0,C38+G37),IF(C37-C38&lt;0,C38-C37,0))</f>
        <v>0</v>
      </c>
      <c r="H42" s="176">
        <f t="shared" si="14"/>
        <v>0</v>
      </c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6">
      <c r="A43" s="173" t="s">
        <v>390</v>
      </c>
      <c r="B43" s="174" t="s">
        <v>391</v>
      </c>
      <c r="C43" s="151"/>
      <c r="D43" s="152"/>
      <c r="E43" s="173" t="s">
        <v>390</v>
      </c>
      <c r="F43" s="184" t="s">
        <v>392</v>
      </c>
      <c r="G43" s="186"/>
      <c r="H43" s="18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6">
      <c r="A44" s="181" t="s">
        <v>393</v>
      </c>
      <c r="B44" s="135" t="s">
        <v>394</v>
      </c>
      <c r="C44" s="166">
        <f t="shared" ref="C44:D44" si="15">IF(G42=0,IF(C42-C43&gt;0,C42-C43+G43,0),IF(G42-G43&lt;0,G43-G42+C42,0))</f>
        <v>4311</v>
      </c>
      <c r="D44" s="167">
        <f t="shared" si="15"/>
        <v>396</v>
      </c>
      <c r="E44" s="181" t="s">
        <v>395</v>
      </c>
      <c r="F44" s="188" t="s">
        <v>396</v>
      </c>
      <c r="G44" s="166">
        <f t="shared" ref="G44:H44" si="16">IF(C42=0,IF(G42-G43&gt;0,G42-G43+C43,0),IF(C42-C43&lt;0,C43-C42+G43,0))</f>
        <v>0</v>
      </c>
      <c r="H44" s="167">
        <f t="shared" si="16"/>
        <v>0</v>
      </c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6">
      <c r="A45" s="189" t="s">
        <v>397</v>
      </c>
      <c r="B45" s="190" t="s">
        <v>398</v>
      </c>
      <c r="C45" s="191">
        <f t="shared" ref="C45:D45" si="17">C36+C38+C42</f>
        <v>6074</v>
      </c>
      <c r="D45" s="192">
        <f t="shared" si="17"/>
        <v>1640</v>
      </c>
      <c r="E45" s="189" t="s">
        <v>399</v>
      </c>
      <c r="F45" s="193" t="s">
        <v>400</v>
      </c>
      <c r="G45" s="191">
        <f t="shared" ref="G45:H45" si="18">G42+G36</f>
        <v>6074</v>
      </c>
      <c r="H45" s="192">
        <f t="shared" si="18"/>
        <v>1640</v>
      </c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6">
      <c r="A46" s="131"/>
      <c r="B46" s="194"/>
      <c r="C46" s="195"/>
      <c r="D46" s="195"/>
      <c r="E46" s="196"/>
      <c r="F46" s="131"/>
      <c r="G46" s="195"/>
      <c r="H46" s="19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6">
      <c r="A47" s="463" t="s">
        <v>401</v>
      </c>
      <c r="B47" s="455"/>
      <c r="C47" s="455"/>
      <c r="D47" s="455"/>
      <c r="E47" s="455"/>
      <c r="F47" s="131"/>
      <c r="G47" s="195"/>
      <c r="H47" s="19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6">
      <c r="A48" s="131"/>
      <c r="B48" s="194"/>
      <c r="C48" s="195"/>
      <c r="D48" s="195"/>
      <c r="E48" s="196"/>
      <c r="F48" s="131"/>
      <c r="G48" s="195"/>
      <c r="H48" s="19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6">
      <c r="A49" s="131"/>
      <c r="B49" s="131"/>
      <c r="C49" s="195"/>
      <c r="D49" s="195"/>
      <c r="E49" s="131"/>
      <c r="F49" s="131"/>
      <c r="G49" s="195"/>
      <c r="H49" s="19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6">
      <c r="A50" s="124" t="s">
        <v>7</v>
      </c>
      <c r="B50" s="459" t="str">
        <f>pdeReportingDate</f>
        <v>02.03.2026</v>
      </c>
      <c r="C50" s="455"/>
      <c r="D50" s="455"/>
      <c r="E50" s="455"/>
      <c r="F50" s="455"/>
      <c r="G50" s="455"/>
      <c r="H50" s="455"/>
      <c r="I50" s="32"/>
      <c r="J50" s="32"/>
      <c r="K50" s="32"/>
      <c r="L50" s="32"/>
      <c r="M50" s="71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5.6">
      <c r="A51" s="124"/>
      <c r="B51" s="125"/>
      <c r="C51" s="125"/>
      <c r="D51" s="125"/>
      <c r="E51" s="125"/>
      <c r="F51" s="125"/>
      <c r="G51" s="125"/>
      <c r="H51" s="125"/>
      <c r="I51" s="32"/>
      <c r="J51" s="32"/>
      <c r="K51" s="32"/>
      <c r="L51" s="32"/>
      <c r="M51" s="71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6">
      <c r="A52" s="124" t="s">
        <v>292</v>
      </c>
      <c r="B52" s="460" t="str">
        <f>authorName</f>
        <v>Илияна Иванова Йорданова</v>
      </c>
      <c r="C52" s="455"/>
      <c r="D52" s="455"/>
      <c r="E52" s="455"/>
      <c r="F52" s="455"/>
      <c r="G52" s="455"/>
      <c r="H52" s="455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6">
      <c r="A53" s="124"/>
      <c r="B53" s="23"/>
      <c r="C53" s="23"/>
      <c r="D53" s="23"/>
      <c r="E53" s="23"/>
      <c r="F53" s="23"/>
      <c r="G53" s="23"/>
      <c r="H53" s="23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6">
      <c r="A54" s="124" t="s">
        <v>12</v>
      </c>
      <c r="B54" s="461"/>
      <c r="C54" s="455"/>
      <c r="D54" s="455"/>
      <c r="E54" s="455"/>
      <c r="F54" s="455"/>
      <c r="G54" s="455"/>
      <c r="H54" s="455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75" customHeight="1">
      <c r="A55" s="122"/>
      <c r="B55" s="462" t="s">
        <v>987</v>
      </c>
      <c r="C55" s="455"/>
      <c r="D55" s="455"/>
      <c r="E55" s="455"/>
      <c r="F55" s="121"/>
      <c r="G55" s="122"/>
      <c r="H55" s="32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>
      <c r="A56" s="122"/>
      <c r="B56" s="454"/>
      <c r="C56" s="455"/>
      <c r="D56" s="455"/>
      <c r="E56" s="455"/>
      <c r="F56" s="121"/>
      <c r="G56" s="122"/>
      <c r="H56" s="32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>
      <c r="A57" s="122"/>
      <c r="B57" s="454"/>
      <c r="C57" s="455"/>
      <c r="D57" s="455"/>
      <c r="E57" s="455"/>
      <c r="F57" s="121"/>
      <c r="G57" s="122"/>
      <c r="H57" s="32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>
      <c r="A58" s="122"/>
      <c r="B58" s="454"/>
      <c r="C58" s="455"/>
      <c r="D58" s="455"/>
      <c r="E58" s="455"/>
      <c r="F58" s="121"/>
      <c r="G58" s="122"/>
      <c r="H58" s="32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6">
      <c r="A59" s="122"/>
      <c r="B59" s="454"/>
      <c r="C59" s="455"/>
      <c r="D59" s="455"/>
      <c r="E59" s="455"/>
      <c r="F59" s="121"/>
      <c r="G59" s="122"/>
      <c r="H59" s="32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6">
      <c r="A60" s="122"/>
      <c r="B60" s="454"/>
      <c r="C60" s="455"/>
      <c r="D60" s="455"/>
      <c r="E60" s="455"/>
      <c r="F60" s="121"/>
      <c r="G60" s="122"/>
      <c r="H60" s="32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6">
      <c r="A61" s="122"/>
      <c r="B61" s="454"/>
      <c r="C61" s="455"/>
      <c r="D61" s="455"/>
      <c r="E61" s="455"/>
      <c r="F61" s="121"/>
      <c r="G61" s="122"/>
      <c r="H61" s="32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6">
      <c r="A62" s="131"/>
      <c r="B62" s="131"/>
      <c r="C62" s="195"/>
      <c r="D62" s="195"/>
      <c r="E62" s="131"/>
      <c r="F62" s="131"/>
      <c r="G62" s="195"/>
      <c r="H62" s="19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6">
      <c r="A63" s="131"/>
      <c r="B63" s="131"/>
      <c r="C63" s="195"/>
      <c r="D63" s="195"/>
      <c r="E63" s="131"/>
      <c r="F63" s="131"/>
      <c r="G63" s="195"/>
      <c r="H63" s="19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6">
      <c r="A64" s="131"/>
      <c r="B64" s="131"/>
      <c r="C64" s="195"/>
      <c r="D64" s="195"/>
      <c r="E64" s="131"/>
      <c r="F64" s="131"/>
      <c r="G64" s="195"/>
      <c r="H64" s="19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6">
      <c r="A65" s="131"/>
      <c r="B65" s="131"/>
      <c r="C65" s="195"/>
      <c r="D65" s="195"/>
      <c r="E65" s="131"/>
      <c r="F65" s="131"/>
      <c r="G65" s="195"/>
      <c r="H65" s="19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6">
      <c r="A66" s="131"/>
      <c r="B66" s="131"/>
      <c r="C66" s="195"/>
      <c r="D66" s="195"/>
      <c r="E66" s="131"/>
      <c r="F66" s="131"/>
      <c r="G66" s="195"/>
      <c r="H66" s="19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6">
      <c r="A67" s="131"/>
      <c r="B67" s="131"/>
      <c r="C67" s="195"/>
      <c r="D67" s="195"/>
      <c r="E67" s="131"/>
      <c r="F67" s="131"/>
      <c r="G67" s="195"/>
      <c r="H67" s="19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6">
      <c r="A68" s="131"/>
      <c r="B68" s="131"/>
      <c r="C68" s="195"/>
      <c r="D68" s="195"/>
      <c r="E68" s="131"/>
      <c r="F68" s="131"/>
      <c r="G68" s="195"/>
      <c r="H68" s="19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6">
      <c r="A69" s="131"/>
      <c r="B69" s="131"/>
      <c r="C69" s="195"/>
      <c r="D69" s="195"/>
      <c r="E69" s="131"/>
      <c r="F69" s="131"/>
      <c r="G69" s="195"/>
      <c r="H69" s="19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6">
      <c r="A70" s="131"/>
      <c r="B70" s="131"/>
      <c r="C70" s="195"/>
      <c r="D70" s="195"/>
      <c r="E70" s="131"/>
      <c r="F70" s="131"/>
      <c r="G70" s="195"/>
      <c r="H70" s="19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6">
      <c r="A71" s="131"/>
      <c r="B71" s="131"/>
      <c r="C71" s="195"/>
      <c r="D71" s="195"/>
      <c r="E71" s="131"/>
      <c r="F71" s="131"/>
      <c r="G71" s="195"/>
      <c r="H71" s="19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6">
      <c r="A72" s="131"/>
      <c r="B72" s="131"/>
      <c r="C72" s="195"/>
      <c r="D72" s="195"/>
      <c r="E72" s="131"/>
      <c r="F72" s="131"/>
      <c r="G72" s="195"/>
      <c r="H72" s="19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6">
      <c r="A73" s="131"/>
      <c r="B73" s="131"/>
      <c r="C73" s="195"/>
      <c r="D73" s="195"/>
      <c r="E73" s="131"/>
      <c r="F73" s="131"/>
      <c r="G73" s="195"/>
      <c r="H73" s="19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6">
      <c r="A74" s="131"/>
      <c r="B74" s="131"/>
      <c r="C74" s="195"/>
      <c r="D74" s="195"/>
      <c r="E74" s="131"/>
      <c r="F74" s="131"/>
      <c r="G74" s="195"/>
      <c r="H74" s="19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6">
      <c r="A75" s="131"/>
      <c r="B75" s="131"/>
      <c r="C75" s="195"/>
      <c r="D75" s="195"/>
      <c r="E75" s="131"/>
      <c r="F75" s="131"/>
      <c r="G75" s="195"/>
      <c r="H75" s="19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6">
      <c r="A76" s="131"/>
      <c r="B76" s="131"/>
      <c r="C76" s="195"/>
      <c r="D76" s="195"/>
      <c r="E76" s="131"/>
      <c r="F76" s="131"/>
      <c r="G76" s="195"/>
      <c r="H76" s="19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6">
      <c r="A77" s="131"/>
      <c r="B77" s="131"/>
      <c r="C77" s="195"/>
      <c r="D77" s="195"/>
      <c r="E77" s="131"/>
      <c r="F77" s="131"/>
      <c r="G77" s="195"/>
      <c r="H77" s="19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6">
      <c r="A78" s="131"/>
      <c r="B78" s="131"/>
      <c r="C78" s="195"/>
      <c r="D78" s="195"/>
      <c r="E78" s="131"/>
      <c r="F78" s="131"/>
      <c r="G78" s="195"/>
      <c r="H78" s="19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6">
      <c r="A79" s="131"/>
      <c r="B79" s="131"/>
      <c r="C79" s="195"/>
      <c r="D79" s="195"/>
      <c r="E79" s="131"/>
      <c r="F79" s="131"/>
      <c r="G79" s="195"/>
      <c r="H79" s="19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6">
      <c r="A80" s="131"/>
      <c r="B80" s="131"/>
      <c r="C80" s="195"/>
      <c r="D80" s="195"/>
      <c r="E80" s="131"/>
      <c r="F80" s="131"/>
      <c r="G80" s="195"/>
      <c r="H80" s="19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6">
      <c r="A81" s="131"/>
      <c r="B81" s="131"/>
      <c r="C81" s="195"/>
      <c r="D81" s="195"/>
      <c r="E81" s="131"/>
      <c r="F81" s="131"/>
      <c r="G81" s="195"/>
      <c r="H81" s="19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6">
      <c r="A82" s="131"/>
      <c r="B82" s="131"/>
      <c r="C82" s="195"/>
      <c r="D82" s="195"/>
      <c r="E82" s="131"/>
      <c r="F82" s="131"/>
      <c r="G82" s="195"/>
      <c r="H82" s="19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6">
      <c r="A83" s="131"/>
      <c r="B83" s="131"/>
      <c r="C83" s="195"/>
      <c r="D83" s="195"/>
      <c r="E83" s="131"/>
      <c r="F83" s="131"/>
      <c r="G83" s="195"/>
      <c r="H83" s="19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6">
      <c r="A84" s="131"/>
      <c r="B84" s="131"/>
      <c r="C84" s="195"/>
      <c r="D84" s="195"/>
      <c r="E84" s="131"/>
      <c r="F84" s="131"/>
      <c r="G84" s="195"/>
      <c r="H84" s="19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6">
      <c r="A85" s="131"/>
      <c r="B85" s="131"/>
      <c r="C85" s="195"/>
      <c r="D85" s="195"/>
      <c r="E85" s="131"/>
      <c r="F85" s="131"/>
      <c r="G85" s="195"/>
      <c r="H85" s="19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6">
      <c r="A86" s="131"/>
      <c r="B86" s="131"/>
      <c r="C86" s="195"/>
      <c r="D86" s="195"/>
      <c r="E86" s="131"/>
      <c r="F86" s="131"/>
      <c r="G86" s="195"/>
      <c r="H86" s="19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6">
      <c r="A87" s="131"/>
      <c r="B87" s="131"/>
      <c r="C87" s="195"/>
      <c r="D87" s="195"/>
      <c r="E87" s="131"/>
      <c r="F87" s="131"/>
      <c r="G87" s="195"/>
      <c r="H87" s="19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6">
      <c r="A88" s="131"/>
      <c r="B88" s="131"/>
      <c r="C88" s="195"/>
      <c r="D88" s="195"/>
      <c r="E88" s="131"/>
      <c r="F88" s="131"/>
      <c r="G88" s="195"/>
      <c r="H88" s="19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6">
      <c r="A89" s="131"/>
      <c r="B89" s="131"/>
      <c r="C89" s="195"/>
      <c r="D89" s="195"/>
      <c r="E89" s="131"/>
      <c r="F89" s="131"/>
      <c r="G89" s="195"/>
      <c r="H89" s="19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6">
      <c r="A90" s="131"/>
      <c r="B90" s="131"/>
      <c r="C90" s="195"/>
      <c r="D90" s="195"/>
      <c r="E90" s="131"/>
      <c r="F90" s="131"/>
      <c r="G90" s="195"/>
      <c r="H90" s="19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6">
      <c r="A91" s="131"/>
      <c r="B91" s="131"/>
      <c r="C91" s="195"/>
      <c r="D91" s="195"/>
      <c r="E91" s="131"/>
      <c r="F91" s="131"/>
      <c r="G91" s="195"/>
      <c r="H91" s="19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6">
      <c r="A92" s="131"/>
      <c r="B92" s="131"/>
      <c r="C92" s="195"/>
      <c r="D92" s="195"/>
      <c r="E92" s="131"/>
      <c r="F92" s="131"/>
      <c r="G92" s="195"/>
      <c r="H92" s="19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6">
      <c r="A93" s="131"/>
      <c r="B93" s="131"/>
      <c r="C93" s="195"/>
      <c r="D93" s="195"/>
      <c r="E93" s="131"/>
      <c r="F93" s="131"/>
      <c r="G93" s="195"/>
      <c r="H93" s="19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6">
      <c r="A94" s="131"/>
      <c r="B94" s="131"/>
      <c r="C94" s="195"/>
      <c r="D94" s="195"/>
      <c r="E94" s="131"/>
      <c r="F94" s="131"/>
      <c r="G94" s="195"/>
      <c r="H94" s="19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6">
      <c r="A95" s="131"/>
      <c r="B95" s="131"/>
      <c r="C95" s="195"/>
      <c r="D95" s="195"/>
      <c r="E95" s="131"/>
      <c r="F95" s="131"/>
      <c r="G95" s="195"/>
      <c r="H95" s="19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6">
      <c r="A96" s="131"/>
      <c r="B96" s="131"/>
      <c r="C96" s="195"/>
      <c r="D96" s="195"/>
      <c r="E96" s="131"/>
      <c r="F96" s="131"/>
      <c r="G96" s="195"/>
      <c r="H96" s="19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6">
      <c r="A97" s="131"/>
      <c r="B97" s="131"/>
      <c r="C97" s="195"/>
      <c r="D97" s="195"/>
      <c r="E97" s="131"/>
      <c r="F97" s="131"/>
      <c r="G97" s="195"/>
      <c r="H97" s="19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6">
      <c r="A98" s="131"/>
      <c r="B98" s="131"/>
      <c r="C98" s="195"/>
      <c r="D98" s="195"/>
      <c r="E98" s="131"/>
      <c r="F98" s="131"/>
      <c r="G98" s="195"/>
      <c r="H98" s="19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6">
      <c r="A99" s="131"/>
      <c r="B99" s="131"/>
      <c r="C99" s="195"/>
      <c r="D99" s="195"/>
      <c r="E99" s="131"/>
      <c r="F99" s="131"/>
      <c r="G99" s="195"/>
      <c r="H99" s="19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6">
      <c r="A100" s="131"/>
      <c r="B100" s="131"/>
      <c r="C100" s="195"/>
      <c r="D100" s="195"/>
      <c r="E100" s="131"/>
      <c r="F100" s="131"/>
      <c r="G100" s="195"/>
      <c r="H100" s="19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6">
      <c r="A101" s="131"/>
      <c r="B101" s="131"/>
      <c r="C101" s="195"/>
      <c r="D101" s="195"/>
      <c r="E101" s="131"/>
      <c r="F101" s="131"/>
      <c r="G101" s="195"/>
      <c r="H101" s="19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6">
      <c r="A102" s="131"/>
      <c r="B102" s="131"/>
      <c r="C102" s="195"/>
      <c r="D102" s="195"/>
      <c r="E102" s="131"/>
      <c r="F102" s="131"/>
      <c r="G102" s="195"/>
      <c r="H102" s="19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6">
      <c r="A103" s="131"/>
      <c r="B103" s="131"/>
      <c r="C103" s="195"/>
      <c r="D103" s="195"/>
      <c r="E103" s="131"/>
      <c r="F103" s="131"/>
      <c r="G103" s="195"/>
      <c r="H103" s="19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6">
      <c r="A104" s="131"/>
      <c r="B104" s="131"/>
      <c r="C104" s="5"/>
      <c r="D104" s="5"/>
      <c r="E104" s="131"/>
      <c r="F104" s="131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6">
      <c r="A105" s="131"/>
      <c r="B105" s="131"/>
      <c r="C105" s="5"/>
      <c r="D105" s="5"/>
      <c r="E105" s="131"/>
      <c r="F105" s="131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6">
      <c r="A106" s="131"/>
      <c r="B106" s="131"/>
      <c r="C106" s="5"/>
      <c r="D106" s="5"/>
      <c r="E106" s="131"/>
      <c r="F106" s="131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6">
      <c r="A107" s="131"/>
      <c r="B107" s="131"/>
      <c r="C107" s="5"/>
      <c r="D107" s="5"/>
      <c r="E107" s="131"/>
      <c r="F107" s="131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6">
      <c r="A108" s="131"/>
      <c r="B108" s="131"/>
      <c r="C108" s="5"/>
      <c r="D108" s="5"/>
      <c r="E108" s="131"/>
      <c r="F108" s="131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6">
      <c r="A109" s="131"/>
      <c r="B109" s="131"/>
      <c r="C109" s="5"/>
      <c r="D109" s="5"/>
      <c r="E109" s="131"/>
      <c r="F109" s="131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6">
      <c r="A110" s="131"/>
      <c r="B110" s="131"/>
      <c r="C110" s="5"/>
      <c r="D110" s="5"/>
      <c r="E110" s="131"/>
      <c r="F110" s="131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6">
      <c r="A111" s="131"/>
      <c r="B111" s="131"/>
      <c r="C111" s="5"/>
      <c r="D111" s="5"/>
      <c r="E111" s="131"/>
      <c r="F111" s="131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6">
      <c r="A112" s="131"/>
      <c r="B112" s="131"/>
      <c r="C112" s="5"/>
      <c r="D112" s="5"/>
      <c r="E112" s="131"/>
      <c r="F112" s="131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6">
      <c r="A113" s="131"/>
      <c r="B113" s="131"/>
      <c r="C113" s="5"/>
      <c r="D113" s="5"/>
      <c r="E113" s="131"/>
      <c r="F113" s="131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6">
      <c r="A114" s="131"/>
      <c r="B114" s="131"/>
      <c r="C114" s="5"/>
      <c r="D114" s="5"/>
      <c r="E114" s="131"/>
      <c r="F114" s="131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6">
      <c r="A115" s="131"/>
      <c r="B115" s="131"/>
      <c r="C115" s="5"/>
      <c r="D115" s="5"/>
      <c r="E115" s="131"/>
      <c r="F115" s="131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6">
      <c r="A116" s="131"/>
      <c r="B116" s="131"/>
      <c r="C116" s="5"/>
      <c r="D116" s="5"/>
      <c r="E116" s="131"/>
      <c r="F116" s="131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6">
      <c r="A117" s="131"/>
      <c r="B117" s="131"/>
      <c r="C117" s="5"/>
      <c r="D117" s="5"/>
      <c r="E117" s="131"/>
      <c r="F117" s="131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6">
      <c r="A118" s="131"/>
      <c r="B118" s="131"/>
      <c r="C118" s="5"/>
      <c r="D118" s="5"/>
      <c r="E118" s="131"/>
      <c r="F118" s="131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6">
      <c r="A119" s="131"/>
      <c r="B119" s="131"/>
      <c r="C119" s="5"/>
      <c r="D119" s="5"/>
      <c r="E119" s="131"/>
      <c r="F119" s="131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6">
      <c r="A120" s="131"/>
      <c r="B120" s="131"/>
      <c r="C120" s="5"/>
      <c r="D120" s="5"/>
      <c r="E120" s="131"/>
      <c r="F120" s="131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6">
      <c r="A121" s="131"/>
      <c r="B121" s="131"/>
      <c r="C121" s="5"/>
      <c r="D121" s="5"/>
      <c r="E121" s="131"/>
      <c r="F121" s="131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6">
      <c r="A122" s="131"/>
      <c r="B122" s="131"/>
      <c r="C122" s="5"/>
      <c r="D122" s="5"/>
      <c r="E122" s="131"/>
      <c r="F122" s="131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6">
      <c r="A123" s="131"/>
      <c r="B123" s="131"/>
      <c r="C123" s="5"/>
      <c r="D123" s="5"/>
      <c r="E123" s="131"/>
      <c r="F123" s="131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6">
      <c r="A124" s="131"/>
      <c r="B124" s="131"/>
      <c r="C124" s="5"/>
      <c r="D124" s="5"/>
      <c r="E124" s="131"/>
      <c r="F124" s="131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6">
      <c r="A125" s="131"/>
      <c r="B125" s="131"/>
      <c r="C125" s="5"/>
      <c r="D125" s="5"/>
      <c r="E125" s="131"/>
      <c r="F125" s="131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6">
      <c r="A126" s="131"/>
      <c r="B126" s="131"/>
      <c r="C126" s="5"/>
      <c r="D126" s="5"/>
      <c r="E126" s="131"/>
      <c r="F126" s="131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6">
      <c r="A127" s="131"/>
      <c r="B127" s="131"/>
      <c r="C127" s="5"/>
      <c r="D127" s="5"/>
      <c r="E127" s="131"/>
      <c r="F127" s="131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6">
      <c r="A128" s="131"/>
      <c r="B128" s="131"/>
      <c r="C128" s="5"/>
      <c r="D128" s="5"/>
      <c r="E128" s="131"/>
      <c r="F128" s="131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6">
      <c r="A129" s="131"/>
      <c r="B129" s="131"/>
      <c r="C129" s="5"/>
      <c r="D129" s="5"/>
      <c r="E129" s="131"/>
      <c r="F129" s="131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6">
      <c r="A130" s="131"/>
      <c r="B130" s="131"/>
      <c r="C130" s="5"/>
      <c r="D130" s="5"/>
      <c r="E130" s="131"/>
      <c r="F130" s="131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6">
      <c r="A131" s="131"/>
      <c r="B131" s="131"/>
      <c r="C131" s="5"/>
      <c r="D131" s="5"/>
      <c r="E131" s="131"/>
      <c r="F131" s="131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6">
      <c r="A132" s="131"/>
      <c r="B132" s="131"/>
      <c r="C132" s="5"/>
      <c r="D132" s="5"/>
      <c r="E132" s="131"/>
      <c r="F132" s="131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6">
      <c r="A133" s="131"/>
      <c r="B133" s="131"/>
      <c r="C133" s="5"/>
      <c r="D133" s="5"/>
      <c r="E133" s="131"/>
      <c r="F133" s="131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6">
      <c r="A134" s="131"/>
      <c r="B134" s="131"/>
      <c r="C134" s="5"/>
      <c r="D134" s="5"/>
      <c r="E134" s="131"/>
      <c r="F134" s="131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6">
      <c r="A135" s="131"/>
      <c r="B135" s="131"/>
      <c r="C135" s="5"/>
      <c r="D135" s="5"/>
      <c r="E135" s="131"/>
      <c r="F135" s="131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6">
      <c r="A136" s="131"/>
      <c r="B136" s="131"/>
      <c r="C136" s="5"/>
      <c r="D136" s="5"/>
      <c r="E136" s="131"/>
      <c r="F136" s="131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6">
      <c r="A137" s="131"/>
      <c r="B137" s="131"/>
      <c r="C137" s="5"/>
      <c r="D137" s="5"/>
      <c r="E137" s="131"/>
      <c r="F137" s="131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6">
      <c r="A138" s="131"/>
      <c r="B138" s="131"/>
      <c r="C138" s="5"/>
      <c r="D138" s="5"/>
      <c r="E138" s="131"/>
      <c r="F138" s="131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6">
      <c r="A139" s="131"/>
      <c r="B139" s="131"/>
      <c r="C139" s="5"/>
      <c r="D139" s="5"/>
      <c r="E139" s="131"/>
      <c r="F139" s="131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6">
      <c r="A140" s="131"/>
      <c r="B140" s="131"/>
      <c r="C140" s="5"/>
      <c r="D140" s="5"/>
      <c r="E140" s="131"/>
      <c r="F140" s="131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6">
      <c r="A141" s="131"/>
      <c r="B141" s="131"/>
      <c r="C141" s="5"/>
      <c r="D141" s="5"/>
      <c r="E141" s="131"/>
      <c r="F141" s="131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6">
      <c r="A142" s="131"/>
      <c r="B142" s="131"/>
      <c r="C142" s="5"/>
      <c r="D142" s="5"/>
      <c r="E142" s="131"/>
      <c r="F142" s="131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6">
      <c r="A143" s="131"/>
      <c r="B143" s="131"/>
      <c r="C143" s="5"/>
      <c r="D143" s="5"/>
      <c r="E143" s="131"/>
      <c r="F143" s="131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6">
      <c r="A144" s="131"/>
      <c r="B144" s="131"/>
      <c r="C144" s="5"/>
      <c r="D144" s="5"/>
      <c r="E144" s="131"/>
      <c r="F144" s="131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6">
      <c r="A145" s="131"/>
      <c r="B145" s="131"/>
      <c r="C145" s="5"/>
      <c r="D145" s="5"/>
      <c r="E145" s="131"/>
      <c r="F145" s="131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6">
      <c r="A146" s="131"/>
      <c r="B146" s="131"/>
      <c r="C146" s="5"/>
      <c r="D146" s="5"/>
      <c r="E146" s="131"/>
      <c r="F146" s="131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6">
      <c r="A147" s="131"/>
      <c r="B147" s="131"/>
      <c r="C147" s="5"/>
      <c r="D147" s="5"/>
      <c r="E147" s="131"/>
      <c r="F147" s="131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6">
      <c r="A148" s="131"/>
      <c r="B148" s="131"/>
      <c r="C148" s="5"/>
      <c r="D148" s="5"/>
      <c r="E148" s="131"/>
      <c r="F148" s="131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6">
      <c r="A149" s="131"/>
      <c r="B149" s="131"/>
      <c r="C149" s="5"/>
      <c r="D149" s="5"/>
      <c r="E149" s="131"/>
      <c r="F149" s="131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6">
      <c r="A150" s="131"/>
      <c r="B150" s="131"/>
      <c r="C150" s="5"/>
      <c r="D150" s="5"/>
      <c r="E150" s="131"/>
      <c r="F150" s="131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6">
      <c r="A151" s="131"/>
      <c r="B151" s="131"/>
      <c r="C151" s="5"/>
      <c r="D151" s="5"/>
      <c r="E151" s="131"/>
      <c r="F151" s="131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6">
      <c r="A152" s="131"/>
      <c r="B152" s="131"/>
      <c r="C152" s="5"/>
      <c r="D152" s="5"/>
      <c r="E152" s="131"/>
      <c r="F152" s="131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6">
      <c r="A153" s="131"/>
      <c r="B153" s="131"/>
      <c r="C153" s="5"/>
      <c r="D153" s="5"/>
      <c r="E153" s="131"/>
      <c r="F153" s="131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6">
      <c r="A154" s="131"/>
      <c r="B154" s="131"/>
      <c r="C154" s="5"/>
      <c r="D154" s="5"/>
      <c r="E154" s="131"/>
      <c r="F154" s="131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6">
      <c r="A155" s="131"/>
      <c r="B155" s="131"/>
      <c r="C155" s="5"/>
      <c r="D155" s="5"/>
      <c r="E155" s="131"/>
      <c r="F155" s="131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6">
      <c r="A156" s="131"/>
      <c r="B156" s="131"/>
      <c r="C156" s="5"/>
      <c r="D156" s="5"/>
      <c r="E156" s="131"/>
      <c r="F156" s="131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6">
      <c r="A157" s="131"/>
      <c r="B157" s="131"/>
      <c r="C157" s="5"/>
      <c r="D157" s="5"/>
      <c r="E157" s="131"/>
      <c r="F157" s="131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6">
      <c r="A158" s="131"/>
      <c r="B158" s="131"/>
      <c r="C158" s="5"/>
      <c r="D158" s="5"/>
      <c r="E158" s="131"/>
      <c r="F158" s="131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6">
      <c r="A159" s="131"/>
      <c r="B159" s="131"/>
      <c r="C159" s="5"/>
      <c r="D159" s="5"/>
      <c r="E159" s="131"/>
      <c r="F159" s="131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6">
      <c r="A160" s="131"/>
      <c r="B160" s="131"/>
      <c r="C160" s="5"/>
      <c r="D160" s="5"/>
      <c r="E160" s="131"/>
      <c r="F160" s="131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6">
      <c r="A161" s="131"/>
      <c r="B161" s="131"/>
      <c r="C161" s="5"/>
      <c r="D161" s="5"/>
      <c r="E161" s="131"/>
      <c r="F161" s="131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6">
      <c r="A162" s="131"/>
      <c r="B162" s="131"/>
      <c r="C162" s="5"/>
      <c r="D162" s="5"/>
      <c r="E162" s="131"/>
      <c r="F162" s="131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6">
      <c r="A163" s="131"/>
      <c r="B163" s="131"/>
      <c r="C163" s="5"/>
      <c r="D163" s="5"/>
      <c r="E163" s="131"/>
      <c r="F163" s="131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6">
      <c r="A164" s="131"/>
      <c r="B164" s="131"/>
      <c r="C164" s="5"/>
      <c r="D164" s="5"/>
      <c r="E164" s="131"/>
      <c r="F164" s="131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6">
      <c r="A165" s="131"/>
      <c r="B165" s="131"/>
      <c r="C165" s="5"/>
      <c r="D165" s="5"/>
      <c r="E165" s="131"/>
      <c r="F165" s="131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6">
      <c r="A166" s="131"/>
      <c r="B166" s="131"/>
      <c r="C166" s="5"/>
      <c r="D166" s="5"/>
      <c r="E166" s="131"/>
      <c r="F166" s="131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6">
      <c r="A167" s="131"/>
      <c r="B167" s="131"/>
      <c r="C167" s="5"/>
      <c r="D167" s="5"/>
      <c r="E167" s="131"/>
      <c r="F167" s="131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6">
      <c r="A168" s="131"/>
      <c r="B168" s="131"/>
      <c r="C168" s="5"/>
      <c r="D168" s="5"/>
      <c r="E168" s="131"/>
      <c r="F168" s="131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6">
      <c r="A169" s="131"/>
      <c r="B169" s="131"/>
      <c r="C169" s="5"/>
      <c r="D169" s="5"/>
      <c r="E169" s="131"/>
      <c r="F169" s="131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6">
      <c r="A170" s="131"/>
      <c r="B170" s="131"/>
      <c r="C170" s="5"/>
      <c r="D170" s="5"/>
      <c r="E170" s="131"/>
      <c r="F170" s="131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6">
      <c r="A171" s="131"/>
      <c r="B171" s="131"/>
      <c r="C171" s="5"/>
      <c r="D171" s="5"/>
      <c r="E171" s="131"/>
      <c r="F171" s="131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6">
      <c r="A172" s="131"/>
      <c r="B172" s="131"/>
      <c r="C172" s="5"/>
      <c r="D172" s="5"/>
      <c r="E172" s="131"/>
      <c r="F172" s="131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6">
      <c r="A173" s="131"/>
      <c r="B173" s="131"/>
      <c r="C173" s="5"/>
      <c r="D173" s="5"/>
      <c r="E173" s="131"/>
      <c r="F173" s="131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6">
      <c r="A174" s="131"/>
      <c r="B174" s="131"/>
      <c r="C174" s="5"/>
      <c r="D174" s="5"/>
      <c r="E174" s="131"/>
      <c r="F174" s="131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6">
      <c r="A175" s="131"/>
      <c r="B175" s="131"/>
      <c r="C175" s="5"/>
      <c r="D175" s="5"/>
      <c r="E175" s="131"/>
      <c r="F175" s="131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6">
      <c r="A176" s="131"/>
      <c r="B176" s="131"/>
      <c r="C176" s="5"/>
      <c r="D176" s="5"/>
      <c r="E176" s="131"/>
      <c r="F176" s="131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6">
      <c r="A177" s="131"/>
      <c r="B177" s="131"/>
      <c r="C177" s="5"/>
      <c r="D177" s="5"/>
      <c r="E177" s="131"/>
      <c r="F177" s="131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6">
      <c r="A178" s="131"/>
      <c r="B178" s="131"/>
      <c r="C178" s="5"/>
      <c r="D178" s="5"/>
      <c r="E178" s="131"/>
      <c r="F178" s="131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6">
      <c r="A179" s="131"/>
      <c r="B179" s="131"/>
      <c r="C179" s="5"/>
      <c r="D179" s="5"/>
      <c r="E179" s="131"/>
      <c r="F179" s="131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6">
      <c r="A180" s="131"/>
      <c r="B180" s="131"/>
      <c r="C180" s="5"/>
      <c r="D180" s="5"/>
      <c r="E180" s="131"/>
      <c r="F180" s="131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6">
      <c r="A181" s="131"/>
      <c r="B181" s="131"/>
      <c r="C181" s="5"/>
      <c r="D181" s="5"/>
      <c r="E181" s="131"/>
      <c r="F181" s="131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6">
      <c r="A182" s="131"/>
      <c r="B182" s="131"/>
      <c r="C182" s="5"/>
      <c r="D182" s="5"/>
      <c r="E182" s="131"/>
      <c r="F182" s="131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6">
      <c r="A183" s="131"/>
      <c r="B183" s="131"/>
      <c r="C183" s="5"/>
      <c r="D183" s="5"/>
      <c r="E183" s="131"/>
      <c r="F183" s="131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6">
      <c r="A184" s="131"/>
      <c r="B184" s="131"/>
      <c r="C184" s="5"/>
      <c r="D184" s="5"/>
      <c r="E184" s="131"/>
      <c r="F184" s="131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6">
      <c r="A185" s="131"/>
      <c r="B185" s="131"/>
      <c r="C185" s="5"/>
      <c r="D185" s="5"/>
      <c r="E185" s="131"/>
      <c r="F185" s="131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6">
      <c r="A186" s="131"/>
      <c r="B186" s="131"/>
      <c r="C186" s="5"/>
      <c r="D186" s="5"/>
      <c r="E186" s="131"/>
      <c r="F186" s="131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6">
      <c r="A187" s="131"/>
      <c r="B187" s="131"/>
      <c r="C187" s="5"/>
      <c r="D187" s="5"/>
      <c r="E187" s="131"/>
      <c r="F187" s="131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6">
      <c r="A188" s="131"/>
      <c r="B188" s="131"/>
      <c r="C188" s="5"/>
      <c r="D188" s="5"/>
      <c r="E188" s="131"/>
      <c r="F188" s="131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6">
      <c r="A189" s="131"/>
      <c r="B189" s="131"/>
      <c r="C189" s="5"/>
      <c r="D189" s="5"/>
      <c r="E189" s="131"/>
      <c r="F189" s="131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6">
      <c r="A190" s="131"/>
      <c r="B190" s="131"/>
      <c r="C190" s="5"/>
      <c r="D190" s="5"/>
      <c r="E190" s="131"/>
      <c r="F190" s="131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6">
      <c r="A191" s="131"/>
      <c r="B191" s="131"/>
      <c r="C191" s="5"/>
      <c r="D191" s="5"/>
      <c r="E191" s="131"/>
      <c r="F191" s="131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6">
      <c r="A192" s="131"/>
      <c r="B192" s="131"/>
      <c r="C192" s="5"/>
      <c r="D192" s="5"/>
      <c r="E192" s="131"/>
      <c r="F192" s="131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6">
      <c r="A193" s="131"/>
      <c r="B193" s="131"/>
      <c r="C193" s="5"/>
      <c r="D193" s="5"/>
      <c r="E193" s="131"/>
      <c r="F193" s="131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6">
      <c r="A194" s="131"/>
      <c r="B194" s="131"/>
      <c r="C194" s="5"/>
      <c r="D194" s="5"/>
      <c r="E194" s="131"/>
      <c r="F194" s="131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6">
      <c r="A195" s="131"/>
      <c r="B195" s="131"/>
      <c r="C195" s="5"/>
      <c r="D195" s="5"/>
      <c r="E195" s="131"/>
      <c r="F195" s="131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6">
      <c r="A196" s="131"/>
      <c r="B196" s="131"/>
      <c r="C196" s="5"/>
      <c r="D196" s="5"/>
      <c r="E196" s="131"/>
      <c r="F196" s="131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6">
      <c r="A197" s="131"/>
      <c r="B197" s="131"/>
      <c r="C197" s="5"/>
      <c r="D197" s="5"/>
      <c r="E197" s="131"/>
      <c r="F197" s="131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6">
      <c r="A198" s="131"/>
      <c r="B198" s="131"/>
      <c r="C198" s="5"/>
      <c r="D198" s="5"/>
      <c r="E198" s="131"/>
      <c r="F198" s="131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6">
      <c r="A199" s="131"/>
      <c r="B199" s="131"/>
      <c r="C199" s="5"/>
      <c r="D199" s="5"/>
      <c r="E199" s="131"/>
      <c r="F199" s="131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6">
      <c r="A200" s="131"/>
      <c r="B200" s="131"/>
      <c r="C200" s="5"/>
      <c r="D200" s="5"/>
      <c r="E200" s="131"/>
      <c r="F200" s="131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6">
      <c r="A201" s="131"/>
      <c r="B201" s="131"/>
      <c r="C201" s="5"/>
      <c r="D201" s="5"/>
      <c r="E201" s="131"/>
      <c r="F201" s="131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6">
      <c r="A202" s="131"/>
      <c r="B202" s="131"/>
      <c r="C202" s="5"/>
      <c r="D202" s="5"/>
      <c r="E202" s="131"/>
      <c r="F202" s="131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6">
      <c r="A203" s="131"/>
      <c r="B203" s="131"/>
      <c r="C203" s="5"/>
      <c r="D203" s="5"/>
      <c r="E203" s="131"/>
      <c r="F203" s="131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6">
      <c r="A204" s="131"/>
      <c r="B204" s="131"/>
      <c r="C204" s="5"/>
      <c r="D204" s="5"/>
      <c r="E204" s="131"/>
      <c r="F204" s="131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6">
      <c r="A205" s="131"/>
      <c r="B205" s="131"/>
      <c r="C205" s="5"/>
      <c r="D205" s="5"/>
      <c r="E205" s="131"/>
      <c r="F205" s="131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6">
      <c r="A206" s="131"/>
      <c r="B206" s="131"/>
      <c r="C206" s="5"/>
      <c r="D206" s="5"/>
      <c r="E206" s="131"/>
      <c r="F206" s="131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6">
      <c r="A207" s="131"/>
      <c r="B207" s="131"/>
      <c r="C207" s="5"/>
      <c r="D207" s="5"/>
      <c r="E207" s="131"/>
      <c r="F207" s="131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6">
      <c r="A208" s="131"/>
      <c r="B208" s="131"/>
      <c r="C208" s="5"/>
      <c r="D208" s="5"/>
      <c r="E208" s="131"/>
      <c r="F208" s="131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6">
      <c r="A209" s="131"/>
      <c r="B209" s="131"/>
      <c r="C209" s="5"/>
      <c r="D209" s="5"/>
      <c r="E209" s="131"/>
      <c r="F209" s="131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6">
      <c r="A210" s="131"/>
      <c r="B210" s="131"/>
      <c r="C210" s="5"/>
      <c r="D210" s="5"/>
      <c r="E210" s="131"/>
      <c r="F210" s="131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6">
      <c r="A211" s="131"/>
      <c r="B211" s="131"/>
      <c r="C211" s="5"/>
      <c r="D211" s="5"/>
      <c r="E211" s="131"/>
      <c r="F211" s="131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6">
      <c r="A212" s="131"/>
      <c r="B212" s="131"/>
      <c r="C212" s="5"/>
      <c r="D212" s="5"/>
      <c r="E212" s="131"/>
      <c r="F212" s="131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6">
      <c r="A213" s="131"/>
      <c r="B213" s="131"/>
      <c r="C213" s="5"/>
      <c r="D213" s="5"/>
      <c r="E213" s="131"/>
      <c r="F213" s="131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6">
      <c r="A214" s="131"/>
      <c r="B214" s="131"/>
      <c r="C214" s="5"/>
      <c r="D214" s="5"/>
      <c r="E214" s="131"/>
      <c r="F214" s="131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6">
      <c r="A215" s="131"/>
      <c r="B215" s="131"/>
      <c r="C215" s="5"/>
      <c r="D215" s="5"/>
      <c r="E215" s="131"/>
      <c r="F215" s="131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6">
      <c r="A216" s="131"/>
      <c r="B216" s="131"/>
      <c r="C216" s="5"/>
      <c r="D216" s="5"/>
      <c r="E216" s="131"/>
      <c r="F216" s="131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6">
      <c r="A217" s="131"/>
      <c r="B217" s="131"/>
      <c r="C217" s="5"/>
      <c r="D217" s="5"/>
      <c r="E217" s="131"/>
      <c r="F217" s="131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6">
      <c r="A218" s="131"/>
      <c r="B218" s="131"/>
      <c r="C218" s="5"/>
      <c r="D218" s="5"/>
      <c r="E218" s="131"/>
      <c r="F218" s="131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6">
      <c r="A219" s="131"/>
      <c r="B219" s="131"/>
      <c r="C219" s="5"/>
      <c r="D219" s="5"/>
      <c r="E219" s="131"/>
      <c r="F219" s="131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6">
      <c r="A220" s="131"/>
      <c r="B220" s="131"/>
      <c r="C220" s="5"/>
      <c r="D220" s="5"/>
      <c r="E220" s="131"/>
      <c r="F220" s="131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6">
      <c r="A221" s="131"/>
      <c r="B221" s="131"/>
      <c r="C221" s="5"/>
      <c r="D221" s="5"/>
      <c r="E221" s="131"/>
      <c r="F221" s="131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6">
      <c r="A222" s="131"/>
      <c r="B222" s="131"/>
      <c r="C222" s="5"/>
      <c r="D222" s="5"/>
      <c r="E222" s="131"/>
      <c r="F222" s="131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6">
      <c r="A223" s="131"/>
      <c r="B223" s="131"/>
      <c r="C223" s="5"/>
      <c r="D223" s="5"/>
      <c r="E223" s="131"/>
      <c r="F223" s="131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6">
      <c r="A224" s="131"/>
      <c r="B224" s="131"/>
      <c r="C224" s="5"/>
      <c r="D224" s="5"/>
      <c r="E224" s="131"/>
      <c r="F224" s="131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6">
      <c r="A225" s="131"/>
      <c r="B225" s="131"/>
      <c r="C225" s="5"/>
      <c r="D225" s="5"/>
      <c r="E225" s="131"/>
      <c r="F225" s="131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6">
      <c r="A226" s="131"/>
      <c r="B226" s="131"/>
      <c r="C226" s="5"/>
      <c r="D226" s="5"/>
      <c r="E226" s="131"/>
      <c r="F226" s="131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6">
      <c r="A227" s="131"/>
      <c r="B227" s="131"/>
      <c r="C227" s="5"/>
      <c r="D227" s="5"/>
      <c r="E227" s="131"/>
      <c r="F227" s="131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6">
      <c r="A228" s="131"/>
      <c r="B228" s="131"/>
      <c r="C228" s="5"/>
      <c r="D228" s="5"/>
      <c r="E228" s="131"/>
      <c r="F228" s="131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6">
      <c r="A229" s="131"/>
      <c r="B229" s="131"/>
      <c r="C229" s="5"/>
      <c r="D229" s="5"/>
      <c r="E229" s="131"/>
      <c r="F229" s="131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6">
      <c r="A230" s="131"/>
      <c r="B230" s="131"/>
      <c r="C230" s="5"/>
      <c r="D230" s="5"/>
      <c r="E230" s="131"/>
      <c r="F230" s="131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6">
      <c r="A231" s="131"/>
      <c r="B231" s="131"/>
      <c r="C231" s="5"/>
      <c r="D231" s="5"/>
      <c r="E231" s="131"/>
      <c r="F231" s="131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6">
      <c r="A232" s="131"/>
      <c r="B232" s="131"/>
      <c r="C232" s="5"/>
      <c r="D232" s="5"/>
      <c r="E232" s="131"/>
      <c r="F232" s="131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6">
      <c r="A233" s="131"/>
      <c r="B233" s="131"/>
      <c r="C233" s="5"/>
      <c r="D233" s="5"/>
      <c r="E233" s="131"/>
      <c r="F233" s="131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6">
      <c r="A234" s="131"/>
      <c r="B234" s="131"/>
      <c r="C234" s="5"/>
      <c r="D234" s="5"/>
      <c r="E234" s="131"/>
      <c r="F234" s="131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6">
      <c r="A235" s="131"/>
      <c r="B235" s="131"/>
      <c r="C235" s="5"/>
      <c r="D235" s="5"/>
      <c r="E235" s="131"/>
      <c r="F235" s="131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6">
      <c r="A236" s="131"/>
      <c r="B236" s="131"/>
      <c r="C236" s="5"/>
      <c r="D236" s="5"/>
      <c r="E236" s="131"/>
      <c r="F236" s="131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6">
      <c r="A237" s="131"/>
      <c r="B237" s="131"/>
      <c r="C237" s="5"/>
      <c r="D237" s="5"/>
      <c r="E237" s="131"/>
      <c r="F237" s="131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6">
      <c r="A238" s="131"/>
      <c r="B238" s="131"/>
      <c r="C238" s="5"/>
      <c r="D238" s="5"/>
      <c r="E238" s="131"/>
      <c r="F238" s="131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6">
      <c r="A239" s="131"/>
      <c r="B239" s="131"/>
      <c r="C239" s="5"/>
      <c r="D239" s="5"/>
      <c r="E239" s="131"/>
      <c r="F239" s="131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6">
      <c r="A240" s="131"/>
      <c r="B240" s="131"/>
      <c r="C240" s="5"/>
      <c r="D240" s="5"/>
      <c r="E240" s="131"/>
      <c r="F240" s="131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6">
      <c r="A241" s="131"/>
      <c r="B241" s="131"/>
      <c r="C241" s="5"/>
      <c r="D241" s="5"/>
      <c r="E241" s="131"/>
      <c r="F241" s="131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6">
      <c r="A242" s="131"/>
      <c r="B242" s="131"/>
      <c r="C242" s="5"/>
      <c r="D242" s="5"/>
      <c r="E242" s="131"/>
      <c r="F242" s="131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6">
      <c r="A243" s="131"/>
      <c r="B243" s="131"/>
      <c r="C243" s="5"/>
      <c r="D243" s="5"/>
      <c r="E243" s="131"/>
      <c r="F243" s="131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6">
      <c r="A244" s="131"/>
      <c r="B244" s="131"/>
      <c r="C244" s="5"/>
      <c r="D244" s="5"/>
      <c r="E244" s="131"/>
      <c r="F244" s="131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6">
      <c r="A245" s="131"/>
      <c r="B245" s="131"/>
      <c r="C245" s="5"/>
      <c r="D245" s="5"/>
      <c r="E245" s="131"/>
      <c r="F245" s="131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6">
      <c r="A246" s="131"/>
      <c r="B246" s="131"/>
      <c r="C246" s="5"/>
      <c r="D246" s="5"/>
      <c r="E246" s="131"/>
      <c r="F246" s="131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6">
      <c r="A247" s="131"/>
      <c r="B247" s="131"/>
      <c r="C247" s="5"/>
      <c r="D247" s="5"/>
      <c r="E247" s="131"/>
      <c r="F247" s="131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6">
      <c r="A248" s="131"/>
      <c r="B248" s="131"/>
      <c r="C248" s="5"/>
      <c r="D248" s="5"/>
      <c r="E248" s="131"/>
      <c r="F248" s="131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6">
      <c r="A249" s="131"/>
      <c r="B249" s="131"/>
      <c r="C249" s="5"/>
      <c r="D249" s="5"/>
      <c r="E249" s="131"/>
      <c r="F249" s="131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6">
      <c r="A250" s="131"/>
      <c r="B250" s="131"/>
      <c r="C250" s="5"/>
      <c r="D250" s="5"/>
      <c r="E250" s="131"/>
      <c r="F250" s="131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6">
      <c r="A251" s="131"/>
      <c r="B251" s="131"/>
      <c r="C251" s="5"/>
      <c r="D251" s="5"/>
      <c r="E251" s="131"/>
      <c r="F251" s="131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6">
      <c r="A252" s="131"/>
      <c r="B252" s="131"/>
      <c r="C252" s="5"/>
      <c r="D252" s="5"/>
      <c r="E252" s="131"/>
      <c r="F252" s="131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6">
      <c r="A253" s="131"/>
      <c r="B253" s="131"/>
      <c r="C253" s="5"/>
      <c r="D253" s="5"/>
      <c r="E253" s="131"/>
      <c r="F253" s="131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6">
      <c r="A254" s="131"/>
      <c r="B254" s="131"/>
      <c r="C254" s="5"/>
      <c r="D254" s="5"/>
      <c r="E254" s="131"/>
      <c r="F254" s="131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6">
      <c r="A255" s="131"/>
      <c r="B255" s="131"/>
      <c r="C255" s="5"/>
      <c r="D255" s="5"/>
      <c r="E255" s="131"/>
      <c r="F255" s="131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6">
      <c r="A256" s="131"/>
      <c r="B256" s="131"/>
      <c r="C256" s="5"/>
      <c r="D256" s="5"/>
      <c r="E256" s="131"/>
      <c r="F256" s="131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6">
      <c r="A257" s="131"/>
      <c r="B257" s="131"/>
      <c r="C257" s="5"/>
      <c r="D257" s="5"/>
      <c r="E257" s="131"/>
      <c r="F257" s="131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6">
      <c r="A258" s="131"/>
      <c r="B258" s="131"/>
      <c r="C258" s="5"/>
      <c r="D258" s="5"/>
      <c r="E258" s="131"/>
      <c r="F258" s="131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6">
      <c r="A259" s="131"/>
      <c r="B259" s="131"/>
      <c r="C259" s="5"/>
      <c r="D259" s="5"/>
      <c r="E259" s="131"/>
      <c r="F259" s="131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6">
      <c r="A260" s="131"/>
      <c r="B260" s="131"/>
      <c r="C260" s="5"/>
      <c r="D260" s="5"/>
      <c r="E260" s="131"/>
      <c r="F260" s="131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6">
      <c r="A261" s="131"/>
      <c r="B261" s="131"/>
      <c r="C261" s="5"/>
      <c r="D261" s="5"/>
      <c r="E261" s="131"/>
      <c r="F261" s="131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6">
      <c r="A262" s="131"/>
      <c r="B262" s="131"/>
      <c r="C262" s="5"/>
      <c r="D262" s="5"/>
      <c r="E262" s="131"/>
      <c r="F262" s="131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6">
      <c r="A263" s="131"/>
      <c r="B263" s="131"/>
      <c r="C263" s="5"/>
      <c r="D263" s="5"/>
      <c r="E263" s="131"/>
      <c r="F263" s="131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6">
      <c r="A264" s="131"/>
      <c r="B264" s="131"/>
      <c r="C264" s="5"/>
      <c r="D264" s="5"/>
      <c r="E264" s="131"/>
      <c r="F264" s="131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6">
      <c r="A265" s="131"/>
      <c r="B265" s="131"/>
      <c r="C265" s="5"/>
      <c r="D265" s="5"/>
      <c r="E265" s="131"/>
      <c r="F265" s="131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6">
      <c r="A266" s="131"/>
      <c r="B266" s="131"/>
      <c r="C266" s="5"/>
      <c r="D266" s="5"/>
      <c r="E266" s="131"/>
      <c r="F266" s="131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6">
      <c r="A267" s="131"/>
      <c r="B267" s="131"/>
      <c r="C267" s="5"/>
      <c r="D267" s="5"/>
      <c r="E267" s="131"/>
      <c r="F267" s="131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6">
      <c r="A268" s="131"/>
      <c r="B268" s="131"/>
      <c r="C268" s="5"/>
      <c r="D268" s="5"/>
      <c r="E268" s="131"/>
      <c r="F268" s="131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6">
      <c r="A269" s="131"/>
      <c r="B269" s="131"/>
      <c r="C269" s="5"/>
      <c r="D269" s="5"/>
      <c r="E269" s="131"/>
      <c r="F269" s="131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6">
      <c r="A270" s="131"/>
      <c r="B270" s="131"/>
      <c r="C270" s="5"/>
      <c r="D270" s="5"/>
      <c r="E270" s="131"/>
      <c r="F270" s="131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6">
      <c r="A271" s="131"/>
      <c r="B271" s="131"/>
      <c r="C271" s="5"/>
      <c r="D271" s="5"/>
      <c r="E271" s="131"/>
      <c r="F271" s="131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6">
      <c r="A272" s="131"/>
      <c r="B272" s="131"/>
      <c r="C272" s="5"/>
      <c r="D272" s="5"/>
      <c r="E272" s="131"/>
      <c r="F272" s="131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6">
      <c r="A273" s="131"/>
      <c r="B273" s="131"/>
      <c r="C273" s="5"/>
      <c r="D273" s="5"/>
      <c r="E273" s="131"/>
      <c r="F273" s="131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6">
      <c r="A274" s="131"/>
      <c r="B274" s="131"/>
      <c r="C274" s="5"/>
      <c r="D274" s="5"/>
      <c r="E274" s="131"/>
      <c r="F274" s="131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6">
      <c r="A275" s="131"/>
      <c r="B275" s="131"/>
      <c r="C275" s="5"/>
      <c r="D275" s="5"/>
      <c r="E275" s="131"/>
      <c r="F275" s="131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6">
      <c r="A276" s="131"/>
      <c r="B276" s="131"/>
      <c r="C276" s="5"/>
      <c r="D276" s="5"/>
      <c r="E276" s="131"/>
      <c r="F276" s="131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6">
      <c r="A277" s="131"/>
      <c r="B277" s="131"/>
      <c r="C277" s="5"/>
      <c r="D277" s="5"/>
      <c r="E277" s="131"/>
      <c r="F277" s="131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6">
      <c r="A278" s="131"/>
      <c r="B278" s="131"/>
      <c r="C278" s="5"/>
      <c r="D278" s="5"/>
      <c r="E278" s="131"/>
      <c r="F278" s="131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6">
      <c r="A279" s="131"/>
      <c r="B279" s="131"/>
      <c r="C279" s="5"/>
      <c r="D279" s="5"/>
      <c r="E279" s="131"/>
      <c r="F279" s="131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6">
      <c r="A280" s="131"/>
      <c r="B280" s="131"/>
      <c r="C280" s="5"/>
      <c r="D280" s="5"/>
      <c r="E280" s="131"/>
      <c r="F280" s="131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6">
      <c r="A281" s="131"/>
      <c r="B281" s="131"/>
      <c r="C281" s="5"/>
      <c r="D281" s="5"/>
      <c r="E281" s="131"/>
      <c r="F281" s="131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6">
      <c r="A282" s="131"/>
      <c r="B282" s="131"/>
      <c r="C282" s="5"/>
      <c r="D282" s="5"/>
      <c r="E282" s="131"/>
      <c r="F282" s="131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6">
      <c r="A283" s="131"/>
      <c r="B283" s="131"/>
      <c r="C283" s="5"/>
      <c r="D283" s="5"/>
      <c r="E283" s="131"/>
      <c r="F283" s="131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6">
      <c r="A284" s="131"/>
      <c r="B284" s="131"/>
      <c r="C284" s="5"/>
      <c r="D284" s="5"/>
      <c r="E284" s="131"/>
      <c r="F284" s="131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6">
      <c r="A285" s="131"/>
      <c r="B285" s="131"/>
      <c r="C285" s="5"/>
      <c r="D285" s="5"/>
      <c r="E285" s="131"/>
      <c r="F285" s="131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6">
      <c r="A286" s="131"/>
      <c r="B286" s="131"/>
      <c r="C286" s="5"/>
      <c r="D286" s="5"/>
      <c r="E286" s="131"/>
      <c r="F286" s="131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6">
      <c r="A287" s="131"/>
      <c r="B287" s="131"/>
      <c r="C287" s="5"/>
      <c r="D287" s="5"/>
      <c r="E287" s="131"/>
      <c r="F287" s="131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6">
      <c r="A288" s="131"/>
      <c r="B288" s="131"/>
      <c r="C288" s="5"/>
      <c r="D288" s="5"/>
      <c r="E288" s="131"/>
      <c r="F288" s="131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6">
      <c r="A289" s="131"/>
      <c r="B289" s="131"/>
      <c r="C289" s="5"/>
      <c r="D289" s="5"/>
      <c r="E289" s="131"/>
      <c r="F289" s="131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6">
      <c r="A290" s="131"/>
      <c r="B290" s="131"/>
      <c r="C290" s="5"/>
      <c r="D290" s="5"/>
      <c r="E290" s="131"/>
      <c r="F290" s="131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6">
      <c r="A291" s="131"/>
      <c r="B291" s="131"/>
      <c r="C291" s="5"/>
      <c r="D291" s="5"/>
      <c r="E291" s="131"/>
      <c r="F291" s="131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6">
      <c r="A292" s="131"/>
      <c r="B292" s="131"/>
      <c r="C292" s="5"/>
      <c r="D292" s="5"/>
      <c r="E292" s="131"/>
      <c r="F292" s="131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6">
      <c r="A293" s="131"/>
      <c r="B293" s="131"/>
      <c r="C293" s="5"/>
      <c r="D293" s="5"/>
      <c r="E293" s="131"/>
      <c r="F293" s="131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6">
      <c r="A294" s="131"/>
      <c r="B294" s="131"/>
      <c r="C294" s="5"/>
      <c r="D294" s="5"/>
      <c r="E294" s="131"/>
      <c r="F294" s="131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6">
      <c r="A295" s="131"/>
      <c r="B295" s="131"/>
      <c r="C295" s="5"/>
      <c r="D295" s="5"/>
      <c r="E295" s="131"/>
      <c r="F295" s="131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6">
      <c r="A296" s="131"/>
      <c r="B296" s="131"/>
      <c r="C296" s="5"/>
      <c r="D296" s="5"/>
      <c r="E296" s="131"/>
      <c r="F296" s="131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6">
      <c r="A297" s="131"/>
      <c r="B297" s="131"/>
      <c r="C297" s="5"/>
      <c r="D297" s="5"/>
      <c r="E297" s="131"/>
      <c r="F297" s="131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6">
      <c r="A298" s="131"/>
      <c r="B298" s="131"/>
      <c r="C298" s="5"/>
      <c r="D298" s="5"/>
      <c r="E298" s="131"/>
      <c r="F298" s="131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6">
      <c r="A299" s="131"/>
      <c r="B299" s="131"/>
      <c r="C299" s="5"/>
      <c r="D299" s="5"/>
      <c r="E299" s="131"/>
      <c r="F299" s="131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6">
      <c r="A300" s="131"/>
      <c r="B300" s="131"/>
      <c r="C300" s="5"/>
      <c r="D300" s="5"/>
      <c r="E300" s="131"/>
      <c r="F300" s="131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6">
      <c r="A301" s="131"/>
      <c r="B301" s="131"/>
      <c r="C301" s="5"/>
      <c r="D301" s="5"/>
      <c r="E301" s="131"/>
      <c r="F301" s="131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6">
      <c r="A302" s="131"/>
      <c r="B302" s="131"/>
      <c r="C302" s="5"/>
      <c r="D302" s="5"/>
      <c r="E302" s="131"/>
      <c r="F302" s="131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6">
      <c r="A303" s="131"/>
      <c r="B303" s="131"/>
      <c r="C303" s="5"/>
      <c r="D303" s="5"/>
      <c r="E303" s="131"/>
      <c r="F303" s="131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6">
      <c r="A304" s="131"/>
      <c r="B304" s="131"/>
      <c r="C304" s="5"/>
      <c r="D304" s="5"/>
      <c r="E304" s="131"/>
      <c r="F304" s="131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6">
      <c r="A305" s="131"/>
      <c r="B305" s="131"/>
      <c r="C305" s="5"/>
      <c r="D305" s="5"/>
      <c r="E305" s="131"/>
      <c r="F305" s="131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6">
      <c r="A306" s="131"/>
      <c r="B306" s="131"/>
      <c r="C306" s="5"/>
      <c r="D306" s="5"/>
      <c r="E306" s="131"/>
      <c r="F306" s="131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6">
      <c r="A307" s="131"/>
      <c r="B307" s="131"/>
      <c r="C307" s="5"/>
      <c r="D307" s="5"/>
      <c r="E307" s="131"/>
      <c r="F307" s="131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6">
      <c r="A308" s="131"/>
      <c r="B308" s="131"/>
      <c r="C308" s="5"/>
      <c r="D308" s="5"/>
      <c r="E308" s="131"/>
      <c r="F308" s="131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6">
      <c r="A309" s="131"/>
      <c r="B309" s="131"/>
      <c r="C309" s="5"/>
      <c r="D309" s="5"/>
      <c r="E309" s="131"/>
      <c r="F309" s="131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6">
      <c r="A310" s="131"/>
      <c r="B310" s="131"/>
      <c r="C310" s="5"/>
      <c r="D310" s="5"/>
      <c r="E310" s="131"/>
      <c r="F310" s="131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6">
      <c r="A311" s="131"/>
      <c r="B311" s="131"/>
      <c r="C311" s="5"/>
      <c r="D311" s="5"/>
      <c r="E311" s="131"/>
      <c r="F311" s="131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6">
      <c r="A312" s="131"/>
      <c r="B312" s="131"/>
      <c r="C312" s="5"/>
      <c r="D312" s="5"/>
      <c r="E312" s="131"/>
      <c r="F312" s="131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6">
      <c r="A313" s="131"/>
      <c r="B313" s="131"/>
      <c r="C313" s="5"/>
      <c r="D313" s="5"/>
      <c r="E313" s="131"/>
      <c r="F313" s="131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6">
      <c r="A314" s="131"/>
      <c r="B314" s="131"/>
      <c r="C314" s="5"/>
      <c r="D314" s="5"/>
      <c r="E314" s="131"/>
      <c r="F314" s="131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6">
      <c r="A315" s="131"/>
      <c r="B315" s="131"/>
      <c r="C315" s="5"/>
      <c r="D315" s="5"/>
      <c r="E315" s="131"/>
      <c r="F315" s="131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6">
      <c r="A316" s="131"/>
      <c r="B316" s="131"/>
      <c r="C316" s="5"/>
      <c r="D316" s="5"/>
      <c r="E316" s="131"/>
      <c r="F316" s="131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6">
      <c r="A317" s="131"/>
      <c r="B317" s="131"/>
      <c r="C317" s="5"/>
      <c r="D317" s="5"/>
      <c r="E317" s="131"/>
      <c r="F317" s="131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6">
      <c r="A318" s="131"/>
      <c r="B318" s="131"/>
      <c r="C318" s="5"/>
      <c r="D318" s="5"/>
      <c r="E318" s="131"/>
      <c r="F318" s="131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6">
      <c r="A319" s="131"/>
      <c r="B319" s="131"/>
      <c r="C319" s="5"/>
      <c r="D319" s="5"/>
      <c r="E319" s="131"/>
      <c r="F319" s="131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6">
      <c r="A320" s="131"/>
      <c r="B320" s="131"/>
      <c r="C320" s="5"/>
      <c r="D320" s="5"/>
      <c r="E320" s="131"/>
      <c r="F320" s="131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6">
      <c r="A321" s="131"/>
      <c r="B321" s="131"/>
      <c r="C321" s="5"/>
      <c r="D321" s="5"/>
      <c r="E321" s="131"/>
      <c r="F321" s="131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6">
      <c r="A322" s="131"/>
      <c r="B322" s="131"/>
      <c r="C322" s="5"/>
      <c r="D322" s="5"/>
      <c r="E322" s="131"/>
      <c r="F322" s="131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6">
      <c r="A323" s="131"/>
      <c r="B323" s="131"/>
      <c r="C323" s="5"/>
      <c r="D323" s="5"/>
      <c r="E323" s="131"/>
      <c r="F323" s="131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6">
      <c r="A324" s="131"/>
      <c r="B324" s="131"/>
      <c r="C324" s="5"/>
      <c r="D324" s="5"/>
      <c r="E324" s="131"/>
      <c r="F324" s="131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6">
      <c r="A325" s="131"/>
      <c r="B325" s="131"/>
      <c r="C325" s="5"/>
      <c r="D325" s="5"/>
      <c r="E325" s="131"/>
      <c r="F325" s="131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6">
      <c r="A326" s="131"/>
      <c r="B326" s="131"/>
      <c r="C326" s="5"/>
      <c r="D326" s="5"/>
      <c r="E326" s="131"/>
      <c r="F326" s="131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6">
      <c r="A327" s="131"/>
      <c r="B327" s="131"/>
      <c r="C327" s="5"/>
      <c r="D327" s="5"/>
      <c r="E327" s="131"/>
      <c r="F327" s="131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6">
      <c r="A328" s="131"/>
      <c r="B328" s="131"/>
      <c r="C328" s="5"/>
      <c r="D328" s="5"/>
      <c r="E328" s="131"/>
      <c r="F328" s="131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6">
      <c r="A329" s="131"/>
      <c r="B329" s="131"/>
      <c r="C329" s="5"/>
      <c r="D329" s="5"/>
      <c r="E329" s="131"/>
      <c r="F329" s="131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6">
      <c r="A330" s="131"/>
      <c r="B330" s="131"/>
      <c r="C330" s="5"/>
      <c r="D330" s="5"/>
      <c r="E330" s="131"/>
      <c r="F330" s="131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6">
      <c r="A331" s="131"/>
      <c r="B331" s="131"/>
      <c r="C331" s="5"/>
      <c r="D331" s="5"/>
      <c r="E331" s="131"/>
      <c r="F331" s="131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6">
      <c r="A332" s="131"/>
      <c r="B332" s="131"/>
      <c r="C332" s="5"/>
      <c r="D332" s="5"/>
      <c r="E332" s="131"/>
      <c r="F332" s="131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6">
      <c r="A333" s="131"/>
      <c r="B333" s="131"/>
      <c r="C333" s="5"/>
      <c r="D333" s="5"/>
      <c r="E333" s="131"/>
      <c r="F333" s="131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6">
      <c r="A334" s="131"/>
      <c r="B334" s="131"/>
      <c r="C334" s="5"/>
      <c r="D334" s="5"/>
      <c r="E334" s="131"/>
      <c r="F334" s="131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6">
      <c r="A335" s="131"/>
      <c r="B335" s="131"/>
      <c r="C335" s="5"/>
      <c r="D335" s="5"/>
      <c r="E335" s="131"/>
      <c r="F335" s="131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6">
      <c r="A336" s="131"/>
      <c r="B336" s="131"/>
      <c r="C336" s="5"/>
      <c r="D336" s="5"/>
      <c r="E336" s="131"/>
      <c r="F336" s="131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6">
      <c r="A337" s="131"/>
      <c r="B337" s="131"/>
      <c r="C337" s="5"/>
      <c r="D337" s="5"/>
      <c r="E337" s="131"/>
      <c r="F337" s="131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6">
      <c r="A338" s="131"/>
      <c r="B338" s="131"/>
      <c r="C338" s="5"/>
      <c r="D338" s="5"/>
      <c r="E338" s="131"/>
      <c r="F338" s="131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6">
      <c r="A339" s="131"/>
      <c r="B339" s="131"/>
      <c r="C339" s="5"/>
      <c r="D339" s="5"/>
      <c r="E339" s="131"/>
      <c r="F339" s="131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6">
      <c r="A340" s="131"/>
      <c r="B340" s="131"/>
      <c r="C340" s="5"/>
      <c r="D340" s="5"/>
      <c r="E340" s="131"/>
      <c r="F340" s="131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6">
      <c r="A341" s="131"/>
      <c r="B341" s="131"/>
      <c r="C341" s="5"/>
      <c r="D341" s="5"/>
      <c r="E341" s="131"/>
      <c r="F341" s="131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6">
      <c r="A342" s="131"/>
      <c r="B342" s="131"/>
      <c r="C342" s="5"/>
      <c r="D342" s="5"/>
      <c r="E342" s="131"/>
      <c r="F342" s="131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6">
      <c r="A343" s="131"/>
      <c r="B343" s="131"/>
      <c r="C343" s="5"/>
      <c r="D343" s="5"/>
      <c r="E343" s="131"/>
      <c r="F343" s="131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6">
      <c r="A344" s="131"/>
      <c r="B344" s="131"/>
      <c r="C344" s="5"/>
      <c r="D344" s="5"/>
      <c r="E344" s="131"/>
      <c r="F344" s="131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6">
      <c r="A345" s="131"/>
      <c r="B345" s="131"/>
      <c r="C345" s="5"/>
      <c r="D345" s="5"/>
      <c r="E345" s="131"/>
      <c r="F345" s="131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6">
      <c r="A346" s="131"/>
      <c r="B346" s="131"/>
      <c r="C346" s="5"/>
      <c r="D346" s="5"/>
      <c r="E346" s="131"/>
      <c r="F346" s="131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6">
      <c r="A347" s="131"/>
      <c r="B347" s="131"/>
      <c r="C347" s="5"/>
      <c r="D347" s="5"/>
      <c r="E347" s="131"/>
      <c r="F347" s="131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6">
      <c r="A348" s="131"/>
      <c r="B348" s="131"/>
      <c r="C348" s="5"/>
      <c r="D348" s="5"/>
      <c r="E348" s="131"/>
      <c r="F348" s="131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6">
      <c r="A349" s="131"/>
      <c r="B349" s="131"/>
      <c r="C349" s="5"/>
      <c r="D349" s="5"/>
      <c r="E349" s="131"/>
      <c r="F349" s="131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6">
      <c r="A350" s="131"/>
      <c r="B350" s="131"/>
      <c r="C350" s="5"/>
      <c r="D350" s="5"/>
      <c r="E350" s="131"/>
      <c r="F350" s="131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6">
      <c r="A351" s="131"/>
      <c r="B351" s="131"/>
      <c r="C351" s="5"/>
      <c r="D351" s="5"/>
      <c r="E351" s="131"/>
      <c r="F351" s="131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6">
      <c r="A352" s="131"/>
      <c r="B352" s="131"/>
      <c r="C352" s="5"/>
      <c r="D352" s="5"/>
      <c r="E352" s="131"/>
      <c r="F352" s="131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6">
      <c r="A353" s="131"/>
      <c r="B353" s="131"/>
      <c r="C353" s="5"/>
      <c r="D353" s="5"/>
      <c r="E353" s="131"/>
      <c r="F353" s="131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6">
      <c r="A354" s="131"/>
      <c r="B354" s="131"/>
      <c r="C354" s="5"/>
      <c r="D354" s="5"/>
      <c r="E354" s="131"/>
      <c r="F354" s="131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6">
      <c r="A355" s="131"/>
      <c r="B355" s="131"/>
      <c r="C355" s="5"/>
      <c r="D355" s="5"/>
      <c r="E355" s="131"/>
      <c r="F355" s="131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6">
      <c r="A356" s="131"/>
      <c r="B356" s="131"/>
      <c r="C356" s="5"/>
      <c r="D356" s="5"/>
      <c r="E356" s="131"/>
      <c r="F356" s="131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6">
      <c r="A357" s="131"/>
      <c r="B357" s="131"/>
      <c r="C357" s="5"/>
      <c r="D357" s="5"/>
      <c r="E357" s="131"/>
      <c r="F357" s="131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6">
      <c r="A358" s="131"/>
      <c r="B358" s="131"/>
      <c r="C358" s="5"/>
      <c r="D358" s="5"/>
      <c r="E358" s="131"/>
      <c r="F358" s="131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6">
      <c r="A359" s="131"/>
      <c r="B359" s="131"/>
      <c r="C359" s="5"/>
      <c r="D359" s="5"/>
      <c r="E359" s="131"/>
      <c r="F359" s="131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6">
      <c r="A360" s="131"/>
      <c r="B360" s="131"/>
      <c r="C360" s="5"/>
      <c r="D360" s="5"/>
      <c r="E360" s="131"/>
      <c r="F360" s="131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6">
      <c r="A361" s="131"/>
      <c r="B361" s="131"/>
      <c r="C361" s="5"/>
      <c r="D361" s="5"/>
      <c r="E361" s="131"/>
      <c r="F361" s="131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6">
      <c r="A362" s="131"/>
      <c r="B362" s="131"/>
      <c r="C362" s="5"/>
      <c r="D362" s="5"/>
      <c r="E362" s="131"/>
      <c r="F362" s="131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6">
      <c r="A363" s="131"/>
      <c r="B363" s="131"/>
      <c r="C363" s="5"/>
      <c r="D363" s="5"/>
      <c r="E363" s="131"/>
      <c r="F363" s="131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6">
      <c r="A364" s="131"/>
      <c r="B364" s="131"/>
      <c r="C364" s="5"/>
      <c r="D364" s="5"/>
      <c r="E364" s="131"/>
      <c r="F364" s="131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6">
      <c r="A365" s="131"/>
      <c r="B365" s="131"/>
      <c r="C365" s="5"/>
      <c r="D365" s="5"/>
      <c r="E365" s="131"/>
      <c r="F365" s="131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6">
      <c r="A366" s="131"/>
      <c r="B366" s="131"/>
      <c r="C366" s="5"/>
      <c r="D366" s="5"/>
      <c r="E366" s="131"/>
      <c r="F366" s="131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6">
      <c r="A367" s="131"/>
      <c r="B367" s="131"/>
      <c r="C367" s="5"/>
      <c r="D367" s="5"/>
      <c r="E367" s="131"/>
      <c r="F367" s="131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6">
      <c r="A368" s="131"/>
      <c r="B368" s="131"/>
      <c r="C368" s="5"/>
      <c r="D368" s="5"/>
      <c r="E368" s="131"/>
      <c r="F368" s="131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6">
      <c r="A369" s="131"/>
      <c r="B369" s="131"/>
      <c r="C369" s="5"/>
      <c r="D369" s="5"/>
      <c r="E369" s="131"/>
      <c r="F369" s="131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6">
      <c r="A370" s="131"/>
      <c r="B370" s="131"/>
      <c r="C370" s="5"/>
      <c r="D370" s="5"/>
      <c r="E370" s="131"/>
      <c r="F370" s="131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6">
      <c r="A371" s="131"/>
      <c r="B371" s="131"/>
      <c r="C371" s="5"/>
      <c r="D371" s="5"/>
      <c r="E371" s="131"/>
      <c r="F371" s="131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6">
      <c r="A372" s="131"/>
      <c r="B372" s="131"/>
      <c r="C372" s="5"/>
      <c r="D372" s="5"/>
      <c r="E372" s="131"/>
      <c r="F372" s="131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6">
      <c r="A373" s="131"/>
      <c r="B373" s="131"/>
      <c r="C373" s="5"/>
      <c r="D373" s="5"/>
      <c r="E373" s="131"/>
      <c r="F373" s="131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6">
      <c r="A374" s="131"/>
      <c r="B374" s="131"/>
      <c r="C374" s="5"/>
      <c r="D374" s="5"/>
      <c r="E374" s="131"/>
      <c r="F374" s="131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6">
      <c r="A375" s="131"/>
      <c r="B375" s="131"/>
      <c r="C375" s="5"/>
      <c r="D375" s="5"/>
      <c r="E375" s="131"/>
      <c r="F375" s="131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6">
      <c r="A376" s="131"/>
      <c r="B376" s="131"/>
      <c r="C376" s="5"/>
      <c r="D376" s="5"/>
      <c r="E376" s="131"/>
      <c r="F376" s="131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6">
      <c r="A377" s="131"/>
      <c r="B377" s="131"/>
      <c r="C377" s="5"/>
      <c r="D377" s="5"/>
      <c r="E377" s="131"/>
      <c r="F377" s="131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6">
      <c r="A378" s="131"/>
      <c r="B378" s="131"/>
      <c r="C378" s="5"/>
      <c r="D378" s="5"/>
      <c r="E378" s="131"/>
      <c r="F378" s="131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6">
      <c r="A379" s="131"/>
      <c r="B379" s="131"/>
      <c r="C379" s="5"/>
      <c r="D379" s="5"/>
      <c r="E379" s="131"/>
      <c r="F379" s="131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6">
      <c r="A380" s="131"/>
      <c r="B380" s="131"/>
      <c r="C380" s="5"/>
      <c r="D380" s="5"/>
      <c r="E380" s="131"/>
      <c r="F380" s="131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6">
      <c r="A381" s="131"/>
      <c r="B381" s="131"/>
      <c r="C381" s="5"/>
      <c r="D381" s="5"/>
      <c r="E381" s="131"/>
      <c r="F381" s="131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6">
      <c r="A382" s="131"/>
      <c r="B382" s="131"/>
      <c r="C382" s="5"/>
      <c r="D382" s="5"/>
      <c r="E382" s="131"/>
      <c r="F382" s="131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6">
      <c r="A383" s="131"/>
      <c r="B383" s="131"/>
      <c r="C383" s="5"/>
      <c r="D383" s="5"/>
      <c r="E383" s="131"/>
      <c r="F383" s="131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6">
      <c r="A384" s="131"/>
      <c r="B384" s="131"/>
      <c r="C384" s="5"/>
      <c r="D384" s="5"/>
      <c r="E384" s="131"/>
      <c r="F384" s="131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6">
      <c r="A385" s="131"/>
      <c r="B385" s="131"/>
      <c r="C385" s="5"/>
      <c r="D385" s="5"/>
      <c r="E385" s="131"/>
      <c r="F385" s="131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6">
      <c r="A386" s="131"/>
      <c r="B386" s="131"/>
      <c r="C386" s="5"/>
      <c r="D386" s="5"/>
      <c r="E386" s="131"/>
      <c r="F386" s="131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6">
      <c r="A387" s="131"/>
      <c r="B387" s="131"/>
      <c r="C387" s="5"/>
      <c r="D387" s="5"/>
      <c r="E387" s="131"/>
      <c r="F387" s="131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6">
      <c r="A388" s="131"/>
      <c r="B388" s="131"/>
      <c r="C388" s="5"/>
      <c r="D388" s="5"/>
      <c r="E388" s="131"/>
      <c r="F388" s="131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6">
      <c r="A389" s="131"/>
      <c r="B389" s="131"/>
      <c r="C389" s="5"/>
      <c r="D389" s="5"/>
      <c r="E389" s="131"/>
      <c r="F389" s="131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6">
      <c r="A390" s="131"/>
      <c r="B390" s="131"/>
      <c r="C390" s="5"/>
      <c r="D390" s="5"/>
      <c r="E390" s="131"/>
      <c r="F390" s="131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6">
      <c r="A391" s="131"/>
      <c r="B391" s="131"/>
      <c r="C391" s="5"/>
      <c r="D391" s="5"/>
      <c r="E391" s="131"/>
      <c r="F391" s="131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6">
      <c r="A392" s="131"/>
      <c r="B392" s="131"/>
      <c r="C392" s="5"/>
      <c r="D392" s="5"/>
      <c r="E392" s="131"/>
      <c r="F392" s="131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6">
      <c r="A393" s="131"/>
      <c r="B393" s="131"/>
      <c r="C393" s="5"/>
      <c r="D393" s="5"/>
      <c r="E393" s="131"/>
      <c r="F393" s="131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6">
      <c r="A394" s="131"/>
      <c r="B394" s="131"/>
      <c r="C394" s="5"/>
      <c r="D394" s="5"/>
      <c r="E394" s="131"/>
      <c r="F394" s="131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6">
      <c r="A395" s="131"/>
      <c r="B395" s="131"/>
      <c r="C395" s="5"/>
      <c r="D395" s="5"/>
      <c r="E395" s="131"/>
      <c r="F395" s="131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6">
      <c r="A396" s="131"/>
      <c r="B396" s="131"/>
      <c r="C396" s="5"/>
      <c r="D396" s="5"/>
      <c r="E396" s="131"/>
      <c r="F396" s="131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6">
      <c r="A397" s="131"/>
      <c r="B397" s="131"/>
      <c r="C397" s="5"/>
      <c r="D397" s="5"/>
      <c r="E397" s="131"/>
      <c r="F397" s="131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6">
      <c r="A398" s="131"/>
      <c r="B398" s="131"/>
      <c r="C398" s="5"/>
      <c r="D398" s="5"/>
      <c r="E398" s="131"/>
      <c r="F398" s="131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6">
      <c r="A399" s="131"/>
      <c r="B399" s="131"/>
      <c r="C399" s="5"/>
      <c r="D399" s="5"/>
      <c r="E399" s="131"/>
      <c r="F399" s="131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6">
      <c r="A400" s="131"/>
      <c r="B400" s="131"/>
      <c r="C400" s="5"/>
      <c r="D400" s="5"/>
      <c r="E400" s="131"/>
      <c r="F400" s="131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6">
      <c r="A401" s="131"/>
      <c r="B401" s="131"/>
      <c r="C401" s="5"/>
      <c r="D401" s="5"/>
      <c r="E401" s="131"/>
      <c r="F401" s="131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6">
      <c r="A402" s="131"/>
      <c r="B402" s="131"/>
      <c r="C402" s="5"/>
      <c r="D402" s="5"/>
      <c r="E402" s="131"/>
      <c r="F402" s="131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6">
      <c r="A403" s="131"/>
      <c r="B403" s="131"/>
      <c r="C403" s="5"/>
      <c r="D403" s="5"/>
      <c r="E403" s="131"/>
      <c r="F403" s="131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6">
      <c r="A404" s="131"/>
      <c r="B404" s="131"/>
      <c r="C404" s="5"/>
      <c r="D404" s="5"/>
      <c r="E404" s="131"/>
      <c r="F404" s="131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6">
      <c r="A405" s="131"/>
      <c r="B405" s="131"/>
      <c r="C405" s="5"/>
      <c r="D405" s="5"/>
      <c r="E405" s="131"/>
      <c r="F405" s="131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6">
      <c r="A406" s="131"/>
      <c r="B406" s="131"/>
      <c r="C406" s="5"/>
      <c r="D406" s="5"/>
      <c r="E406" s="131"/>
      <c r="F406" s="131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6">
      <c r="A407" s="131"/>
      <c r="B407" s="131"/>
      <c r="C407" s="5"/>
      <c r="D407" s="5"/>
      <c r="E407" s="131"/>
      <c r="F407" s="131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6">
      <c r="A408" s="131"/>
      <c r="B408" s="131"/>
      <c r="C408" s="5"/>
      <c r="D408" s="5"/>
      <c r="E408" s="131"/>
      <c r="F408" s="131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6">
      <c r="A409" s="131"/>
      <c r="B409" s="131"/>
      <c r="C409" s="5"/>
      <c r="D409" s="5"/>
      <c r="E409" s="131"/>
      <c r="F409" s="131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6">
      <c r="A410" s="131"/>
      <c r="B410" s="131"/>
      <c r="C410" s="5"/>
      <c r="D410" s="5"/>
      <c r="E410" s="131"/>
      <c r="F410" s="131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6">
      <c r="A411" s="131"/>
      <c r="B411" s="131"/>
      <c r="C411" s="5"/>
      <c r="D411" s="5"/>
      <c r="E411" s="131"/>
      <c r="F411" s="131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6">
      <c r="A412" s="131"/>
      <c r="B412" s="131"/>
      <c r="C412" s="5"/>
      <c r="D412" s="5"/>
      <c r="E412" s="131"/>
      <c r="F412" s="131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6">
      <c r="A413" s="131"/>
      <c r="B413" s="131"/>
      <c r="C413" s="5"/>
      <c r="D413" s="5"/>
      <c r="E413" s="131"/>
      <c r="F413" s="131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6">
      <c r="A414" s="131"/>
      <c r="B414" s="131"/>
      <c r="C414" s="5"/>
      <c r="D414" s="5"/>
      <c r="E414" s="131"/>
      <c r="F414" s="131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6">
      <c r="A415" s="131"/>
      <c r="B415" s="131"/>
      <c r="C415" s="5"/>
      <c r="D415" s="5"/>
      <c r="E415" s="131"/>
      <c r="F415" s="131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6">
      <c r="A416" s="131"/>
      <c r="B416" s="131"/>
      <c r="C416" s="5"/>
      <c r="D416" s="5"/>
      <c r="E416" s="131"/>
      <c r="F416" s="131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6">
      <c r="A417" s="131"/>
      <c r="B417" s="131"/>
      <c r="C417" s="5"/>
      <c r="D417" s="5"/>
      <c r="E417" s="131"/>
      <c r="F417" s="131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6">
      <c r="A418" s="131"/>
      <c r="B418" s="131"/>
      <c r="C418" s="5"/>
      <c r="D418" s="5"/>
      <c r="E418" s="131"/>
      <c r="F418" s="131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6">
      <c r="A419" s="131"/>
      <c r="B419" s="131"/>
      <c r="C419" s="5"/>
      <c r="D419" s="5"/>
      <c r="E419" s="131"/>
      <c r="F419" s="131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6">
      <c r="A420" s="131"/>
      <c r="B420" s="131"/>
      <c r="C420" s="5"/>
      <c r="D420" s="5"/>
      <c r="E420" s="131"/>
      <c r="F420" s="131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6">
      <c r="A421" s="131"/>
      <c r="B421" s="131"/>
      <c r="C421" s="5"/>
      <c r="D421" s="5"/>
      <c r="E421" s="131"/>
      <c r="F421" s="131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6">
      <c r="A422" s="131"/>
      <c r="B422" s="131"/>
      <c r="C422" s="5"/>
      <c r="D422" s="5"/>
      <c r="E422" s="131"/>
      <c r="F422" s="131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6">
      <c r="A423" s="131"/>
      <c r="B423" s="131"/>
      <c r="C423" s="5"/>
      <c r="D423" s="5"/>
      <c r="E423" s="131"/>
      <c r="F423" s="131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6">
      <c r="A424" s="131"/>
      <c r="B424" s="131"/>
      <c r="C424" s="5"/>
      <c r="D424" s="5"/>
      <c r="E424" s="131"/>
      <c r="F424" s="131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6">
      <c r="A425" s="131"/>
      <c r="B425" s="131"/>
      <c r="C425" s="5"/>
      <c r="D425" s="5"/>
      <c r="E425" s="131"/>
      <c r="F425" s="131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6">
      <c r="A426" s="131"/>
      <c r="B426" s="131"/>
      <c r="C426" s="5"/>
      <c r="D426" s="5"/>
      <c r="E426" s="131"/>
      <c r="F426" s="131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6">
      <c r="A427" s="131"/>
      <c r="B427" s="131"/>
      <c r="C427" s="5"/>
      <c r="D427" s="5"/>
      <c r="E427" s="131"/>
      <c r="F427" s="131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6">
      <c r="A428" s="131"/>
      <c r="B428" s="131"/>
      <c r="C428" s="5"/>
      <c r="D428" s="5"/>
      <c r="E428" s="131"/>
      <c r="F428" s="131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6">
      <c r="A429" s="131"/>
      <c r="B429" s="131"/>
      <c r="C429" s="5"/>
      <c r="D429" s="5"/>
      <c r="E429" s="131"/>
      <c r="F429" s="131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6">
      <c r="A430" s="131"/>
      <c r="B430" s="131"/>
      <c r="C430" s="5"/>
      <c r="D430" s="5"/>
      <c r="E430" s="131"/>
      <c r="F430" s="131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6">
      <c r="A431" s="131"/>
      <c r="B431" s="131"/>
      <c r="C431" s="5"/>
      <c r="D431" s="5"/>
      <c r="E431" s="131"/>
      <c r="F431" s="131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6">
      <c r="A432" s="131"/>
      <c r="B432" s="131"/>
      <c r="C432" s="5"/>
      <c r="D432" s="5"/>
      <c r="E432" s="131"/>
      <c r="F432" s="131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6">
      <c r="A433" s="131"/>
      <c r="B433" s="131"/>
      <c r="C433" s="5"/>
      <c r="D433" s="5"/>
      <c r="E433" s="131"/>
      <c r="F433" s="131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6">
      <c r="A434" s="131"/>
      <c r="B434" s="131"/>
      <c r="C434" s="5"/>
      <c r="D434" s="5"/>
      <c r="E434" s="131"/>
      <c r="F434" s="131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6">
      <c r="A435" s="131"/>
      <c r="B435" s="131"/>
      <c r="C435" s="5"/>
      <c r="D435" s="5"/>
      <c r="E435" s="131"/>
      <c r="F435" s="131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6">
      <c r="A436" s="131"/>
      <c r="B436" s="131"/>
      <c r="C436" s="5"/>
      <c r="D436" s="5"/>
      <c r="E436" s="131"/>
      <c r="F436" s="131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6">
      <c r="A437" s="131"/>
      <c r="B437" s="131"/>
      <c r="C437" s="5"/>
      <c r="D437" s="5"/>
      <c r="E437" s="131"/>
      <c r="F437" s="131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6">
      <c r="A438" s="131"/>
      <c r="B438" s="131"/>
      <c r="C438" s="5"/>
      <c r="D438" s="5"/>
      <c r="E438" s="131"/>
      <c r="F438" s="131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6">
      <c r="A439" s="131"/>
      <c r="B439" s="131"/>
      <c r="C439" s="5"/>
      <c r="D439" s="5"/>
      <c r="E439" s="131"/>
      <c r="F439" s="131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6">
      <c r="A440" s="131"/>
      <c r="B440" s="131"/>
      <c r="C440" s="5"/>
      <c r="D440" s="5"/>
      <c r="E440" s="131"/>
      <c r="F440" s="131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6">
      <c r="A441" s="131"/>
      <c r="B441" s="131"/>
      <c r="C441" s="5"/>
      <c r="D441" s="5"/>
      <c r="E441" s="131"/>
      <c r="F441" s="131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6">
      <c r="A442" s="131"/>
      <c r="B442" s="131"/>
      <c r="C442" s="5"/>
      <c r="D442" s="5"/>
      <c r="E442" s="131"/>
      <c r="F442" s="131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6">
      <c r="A443" s="131"/>
      <c r="B443" s="131"/>
      <c r="C443" s="5"/>
      <c r="D443" s="5"/>
      <c r="E443" s="131"/>
      <c r="F443" s="131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6">
      <c r="A444" s="131"/>
      <c r="B444" s="131"/>
      <c r="C444" s="5"/>
      <c r="D444" s="5"/>
      <c r="E444" s="131"/>
      <c r="F444" s="131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6">
      <c r="A445" s="131"/>
      <c r="B445" s="131"/>
      <c r="C445" s="5"/>
      <c r="D445" s="5"/>
      <c r="E445" s="131"/>
      <c r="F445" s="131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6">
      <c r="A446" s="131"/>
      <c r="B446" s="131"/>
      <c r="C446" s="5"/>
      <c r="D446" s="5"/>
      <c r="E446" s="131"/>
      <c r="F446" s="131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6">
      <c r="A447" s="131"/>
      <c r="B447" s="131"/>
      <c r="C447" s="5"/>
      <c r="D447" s="5"/>
      <c r="E447" s="131"/>
      <c r="F447" s="131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6">
      <c r="A448" s="131"/>
      <c r="B448" s="131"/>
      <c r="C448" s="5"/>
      <c r="D448" s="5"/>
      <c r="E448" s="131"/>
      <c r="F448" s="131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6">
      <c r="A449" s="131"/>
      <c r="B449" s="131"/>
      <c r="C449" s="5"/>
      <c r="D449" s="5"/>
      <c r="E449" s="131"/>
      <c r="F449" s="131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6">
      <c r="A450" s="131"/>
      <c r="B450" s="131"/>
      <c r="C450" s="5"/>
      <c r="D450" s="5"/>
      <c r="E450" s="131"/>
      <c r="F450" s="131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6">
      <c r="A451" s="131"/>
      <c r="B451" s="131"/>
      <c r="C451" s="5"/>
      <c r="D451" s="5"/>
      <c r="E451" s="131"/>
      <c r="F451" s="131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6">
      <c r="A452" s="131"/>
      <c r="B452" s="131"/>
      <c r="C452" s="5"/>
      <c r="D452" s="5"/>
      <c r="E452" s="131"/>
      <c r="F452" s="131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6">
      <c r="A453" s="131"/>
      <c r="B453" s="131"/>
      <c r="C453" s="5"/>
      <c r="D453" s="5"/>
      <c r="E453" s="131"/>
      <c r="F453" s="131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6">
      <c r="A454" s="131"/>
      <c r="B454" s="131"/>
      <c r="C454" s="5"/>
      <c r="D454" s="5"/>
      <c r="E454" s="131"/>
      <c r="F454" s="131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6">
      <c r="A455" s="131"/>
      <c r="B455" s="131"/>
      <c r="C455" s="5"/>
      <c r="D455" s="5"/>
      <c r="E455" s="131"/>
      <c r="F455" s="131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6">
      <c r="A456" s="131"/>
      <c r="B456" s="131"/>
      <c r="C456" s="5"/>
      <c r="D456" s="5"/>
      <c r="E456" s="131"/>
      <c r="F456" s="131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6">
      <c r="A457" s="131"/>
      <c r="B457" s="131"/>
      <c r="C457" s="5"/>
      <c r="D457" s="5"/>
      <c r="E457" s="131"/>
      <c r="F457" s="131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6">
      <c r="A458" s="131"/>
      <c r="B458" s="131"/>
      <c r="C458" s="5"/>
      <c r="D458" s="5"/>
      <c r="E458" s="131"/>
      <c r="F458" s="131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6">
      <c r="A459" s="131"/>
      <c r="B459" s="131"/>
      <c r="C459" s="5"/>
      <c r="D459" s="5"/>
      <c r="E459" s="131"/>
      <c r="F459" s="131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6">
      <c r="A460" s="131"/>
      <c r="B460" s="131"/>
      <c r="C460" s="5"/>
      <c r="D460" s="5"/>
      <c r="E460" s="131"/>
      <c r="F460" s="131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6">
      <c r="A461" s="131"/>
      <c r="B461" s="131"/>
      <c r="C461" s="5"/>
      <c r="D461" s="5"/>
      <c r="E461" s="131"/>
      <c r="F461" s="131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6">
      <c r="A462" s="131"/>
      <c r="B462" s="131"/>
      <c r="C462" s="5"/>
      <c r="D462" s="5"/>
      <c r="E462" s="131"/>
      <c r="F462" s="131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6">
      <c r="A463" s="131"/>
      <c r="B463" s="131"/>
      <c r="C463" s="5"/>
      <c r="D463" s="5"/>
      <c r="E463" s="131"/>
      <c r="F463" s="131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6">
      <c r="A464" s="131"/>
      <c r="B464" s="131"/>
      <c r="C464" s="5"/>
      <c r="D464" s="5"/>
      <c r="E464" s="131"/>
      <c r="F464" s="131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6">
      <c r="A465" s="131"/>
      <c r="B465" s="131"/>
      <c r="C465" s="5"/>
      <c r="D465" s="5"/>
      <c r="E465" s="131"/>
      <c r="F465" s="131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6">
      <c r="A466" s="131"/>
      <c r="B466" s="131"/>
      <c r="C466" s="5"/>
      <c r="D466" s="5"/>
      <c r="E466" s="131"/>
      <c r="F466" s="131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6">
      <c r="A467" s="131"/>
      <c r="B467" s="131"/>
      <c r="C467" s="5"/>
      <c r="D467" s="5"/>
      <c r="E467" s="131"/>
      <c r="F467" s="131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6">
      <c r="A468" s="131"/>
      <c r="B468" s="131"/>
      <c r="C468" s="5"/>
      <c r="D468" s="5"/>
      <c r="E468" s="131"/>
      <c r="F468" s="131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6">
      <c r="A469" s="131"/>
      <c r="B469" s="131"/>
      <c r="C469" s="5"/>
      <c r="D469" s="5"/>
      <c r="E469" s="131"/>
      <c r="F469" s="131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6">
      <c r="A470" s="131"/>
      <c r="B470" s="131"/>
      <c r="C470" s="5"/>
      <c r="D470" s="5"/>
      <c r="E470" s="131"/>
      <c r="F470" s="131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6">
      <c r="A471" s="131"/>
      <c r="B471" s="131"/>
      <c r="C471" s="5"/>
      <c r="D471" s="5"/>
      <c r="E471" s="131"/>
      <c r="F471" s="131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6">
      <c r="A472" s="131"/>
      <c r="B472" s="131"/>
      <c r="C472" s="5"/>
      <c r="D472" s="5"/>
      <c r="E472" s="131"/>
      <c r="F472" s="131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6">
      <c r="A473" s="131"/>
      <c r="B473" s="131"/>
      <c r="C473" s="5"/>
      <c r="D473" s="5"/>
      <c r="E473" s="131"/>
      <c r="F473" s="131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6">
      <c r="A474" s="131"/>
      <c r="B474" s="131"/>
      <c r="C474" s="5"/>
      <c r="D474" s="5"/>
      <c r="E474" s="131"/>
      <c r="F474" s="131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6">
      <c r="A475" s="131"/>
      <c r="B475" s="131"/>
      <c r="C475" s="5"/>
      <c r="D475" s="5"/>
      <c r="E475" s="131"/>
      <c r="F475" s="131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6">
      <c r="A476" s="131"/>
      <c r="B476" s="131"/>
      <c r="C476" s="5"/>
      <c r="D476" s="5"/>
      <c r="E476" s="131"/>
      <c r="F476" s="131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6">
      <c r="A477" s="131"/>
      <c r="B477" s="131"/>
      <c r="C477" s="5"/>
      <c r="D477" s="5"/>
      <c r="E477" s="131"/>
      <c r="F477" s="131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6">
      <c r="A478" s="131"/>
      <c r="B478" s="131"/>
      <c r="C478" s="5"/>
      <c r="D478" s="5"/>
      <c r="E478" s="131"/>
      <c r="F478" s="131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6">
      <c r="A479" s="131"/>
      <c r="B479" s="131"/>
      <c r="C479" s="5"/>
      <c r="D479" s="5"/>
      <c r="E479" s="131"/>
      <c r="F479" s="131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6">
      <c r="A480" s="131"/>
      <c r="B480" s="131"/>
      <c r="C480" s="5"/>
      <c r="D480" s="5"/>
      <c r="E480" s="131"/>
      <c r="F480" s="131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6">
      <c r="A481" s="131"/>
      <c r="B481" s="131"/>
      <c r="C481" s="5"/>
      <c r="D481" s="5"/>
      <c r="E481" s="131"/>
      <c r="F481" s="131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6">
      <c r="A482" s="131"/>
      <c r="B482" s="131"/>
      <c r="C482" s="5"/>
      <c r="D482" s="5"/>
      <c r="E482" s="131"/>
      <c r="F482" s="131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6">
      <c r="A483" s="131"/>
      <c r="B483" s="131"/>
      <c r="C483" s="5"/>
      <c r="D483" s="5"/>
      <c r="E483" s="131"/>
      <c r="F483" s="131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6">
      <c r="A484" s="131"/>
      <c r="B484" s="131"/>
      <c r="C484" s="5"/>
      <c r="D484" s="5"/>
      <c r="E484" s="131"/>
      <c r="F484" s="131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6">
      <c r="A485" s="131"/>
      <c r="B485" s="131"/>
      <c r="C485" s="5"/>
      <c r="D485" s="5"/>
      <c r="E485" s="131"/>
      <c r="F485" s="131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6">
      <c r="A486" s="131"/>
      <c r="B486" s="131"/>
      <c r="C486" s="5"/>
      <c r="D486" s="5"/>
      <c r="E486" s="131"/>
      <c r="F486" s="131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6">
      <c r="A487" s="131"/>
      <c r="B487" s="131"/>
      <c r="C487" s="5"/>
      <c r="D487" s="5"/>
      <c r="E487" s="131"/>
      <c r="F487" s="131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6">
      <c r="A488" s="131"/>
      <c r="B488" s="131"/>
      <c r="C488" s="5"/>
      <c r="D488" s="5"/>
      <c r="E488" s="131"/>
      <c r="F488" s="131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6">
      <c r="A489" s="131"/>
      <c r="B489" s="131"/>
      <c r="C489" s="5"/>
      <c r="D489" s="5"/>
      <c r="E489" s="131"/>
      <c r="F489" s="131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6">
      <c r="A490" s="131"/>
      <c r="B490" s="131"/>
      <c r="C490" s="5"/>
      <c r="D490" s="5"/>
      <c r="E490" s="131"/>
      <c r="F490" s="131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6">
      <c r="A491" s="131"/>
      <c r="B491" s="131"/>
      <c r="C491" s="5"/>
      <c r="D491" s="5"/>
      <c r="E491" s="131"/>
      <c r="F491" s="131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6">
      <c r="A492" s="131"/>
      <c r="B492" s="131"/>
      <c r="C492" s="5"/>
      <c r="D492" s="5"/>
      <c r="E492" s="131"/>
      <c r="F492" s="131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6">
      <c r="A493" s="131"/>
      <c r="B493" s="131"/>
      <c r="C493" s="5"/>
      <c r="D493" s="5"/>
      <c r="E493" s="131"/>
      <c r="F493" s="131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6">
      <c r="A494" s="131"/>
      <c r="B494" s="131"/>
      <c r="C494" s="5"/>
      <c r="D494" s="5"/>
      <c r="E494" s="131"/>
      <c r="F494" s="131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6">
      <c r="A495" s="131"/>
      <c r="B495" s="131"/>
      <c r="C495" s="5"/>
      <c r="D495" s="5"/>
      <c r="E495" s="131"/>
      <c r="F495" s="131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6">
      <c r="A496" s="131"/>
      <c r="B496" s="131"/>
      <c r="C496" s="5"/>
      <c r="D496" s="5"/>
      <c r="E496" s="131"/>
      <c r="F496" s="131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6">
      <c r="A497" s="131"/>
      <c r="B497" s="131"/>
      <c r="C497" s="5"/>
      <c r="D497" s="5"/>
      <c r="E497" s="131"/>
      <c r="F497" s="131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6">
      <c r="A498" s="131"/>
      <c r="B498" s="131"/>
      <c r="C498" s="5"/>
      <c r="D498" s="5"/>
      <c r="E498" s="131"/>
      <c r="F498" s="131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6">
      <c r="A499" s="131"/>
      <c r="B499" s="131"/>
      <c r="C499" s="5"/>
      <c r="D499" s="5"/>
      <c r="E499" s="131"/>
      <c r="F499" s="131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6">
      <c r="A500" s="131"/>
      <c r="B500" s="131"/>
      <c r="C500" s="5"/>
      <c r="D500" s="5"/>
      <c r="E500" s="131"/>
      <c r="F500" s="131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6">
      <c r="A501" s="131"/>
      <c r="B501" s="131"/>
      <c r="C501" s="5"/>
      <c r="D501" s="5"/>
      <c r="E501" s="131"/>
      <c r="F501" s="131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6">
      <c r="A502" s="131"/>
      <c r="B502" s="131"/>
      <c r="C502" s="5"/>
      <c r="D502" s="5"/>
      <c r="E502" s="131"/>
      <c r="F502" s="131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6">
      <c r="A503" s="131"/>
      <c r="B503" s="131"/>
      <c r="C503" s="5"/>
      <c r="D503" s="5"/>
      <c r="E503" s="131"/>
      <c r="F503" s="131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6">
      <c r="A504" s="131"/>
      <c r="B504" s="131"/>
      <c r="C504" s="5"/>
      <c r="D504" s="5"/>
      <c r="E504" s="131"/>
      <c r="F504" s="131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6">
      <c r="A505" s="131"/>
      <c r="B505" s="131"/>
      <c r="C505" s="5"/>
      <c r="D505" s="5"/>
      <c r="E505" s="131"/>
      <c r="F505" s="131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6">
      <c r="A506" s="131"/>
      <c r="B506" s="131"/>
      <c r="C506" s="5"/>
      <c r="D506" s="5"/>
      <c r="E506" s="131"/>
      <c r="F506" s="131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6">
      <c r="A507" s="131"/>
      <c r="B507" s="131"/>
      <c r="C507" s="5"/>
      <c r="D507" s="5"/>
      <c r="E507" s="131"/>
      <c r="F507" s="131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6">
      <c r="A508" s="131"/>
      <c r="B508" s="131"/>
      <c r="C508" s="5"/>
      <c r="D508" s="5"/>
      <c r="E508" s="131"/>
      <c r="F508" s="131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6">
      <c r="A509" s="131"/>
      <c r="B509" s="131"/>
      <c r="C509" s="5"/>
      <c r="D509" s="5"/>
      <c r="E509" s="131"/>
      <c r="F509" s="131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6">
      <c r="A510" s="131"/>
      <c r="B510" s="131"/>
      <c r="C510" s="5"/>
      <c r="D510" s="5"/>
      <c r="E510" s="131"/>
      <c r="F510" s="131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6">
      <c r="A511" s="131"/>
      <c r="B511" s="131"/>
      <c r="C511" s="5"/>
      <c r="D511" s="5"/>
      <c r="E511" s="131"/>
      <c r="F511" s="131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6">
      <c r="A512" s="131"/>
      <c r="B512" s="131"/>
      <c r="C512" s="5"/>
      <c r="D512" s="5"/>
      <c r="E512" s="131"/>
      <c r="F512" s="131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6">
      <c r="A513" s="131"/>
      <c r="B513" s="131"/>
      <c r="C513" s="5"/>
      <c r="D513" s="5"/>
      <c r="E513" s="131"/>
      <c r="F513" s="131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6">
      <c r="A514" s="131"/>
      <c r="B514" s="131"/>
      <c r="C514" s="5"/>
      <c r="D514" s="5"/>
      <c r="E514" s="131"/>
      <c r="F514" s="131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6">
      <c r="A515" s="131"/>
      <c r="B515" s="131"/>
      <c r="C515" s="5"/>
      <c r="D515" s="5"/>
      <c r="E515" s="131"/>
      <c r="F515" s="131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6">
      <c r="A516" s="131"/>
      <c r="B516" s="131"/>
      <c r="C516" s="5"/>
      <c r="D516" s="5"/>
      <c r="E516" s="131"/>
      <c r="F516" s="131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6">
      <c r="A517" s="131"/>
      <c r="B517" s="131"/>
      <c r="C517" s="5"/>
      <c r="D517" s="5"/>
      <c r="E517" s="131"/>
      <c r="F517" s="131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6">
      <c r="A518" s="131"/>
      <c r="B518" s="131"/>
      <c r="C518" s="5"/>
      <c r="D518" s="5"/>
      <c r="E518" s="131"/>
      <c r="F518" s="131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6">
      <c r="A519" s="131"/>
      <c r="B519" s="131"/>
      <c r="C519" s="5"/>
      <c r="D519" s="5"/>
      <c r="E519" s="131"/>
      <c r="F519" s="131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6">
      <c r="A520" s="131"/>
      <c r="B520" s="131"/>
      <c r="C520" s="5"/>
      <c r="D520" s="5"/>
      <c r="E520" s="131"/>
      <c r="F520" s="131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6">
      <c r="A521" s="131"/>
      <c r="B521" s="131"/>
      <c r="C521" s="5"/>
      <c r="D521" s="5"/>
      <c r="E521" s="131"/>
      <c r="F521" s="131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6">
      <c r="A522" s="131"/>
      <c r="B522" s="131"/>
      <c r="C522" s="5"/>
      <c r="D522" s="5"/>
      <c r="E522" s="131"/>
      <c r="F522" s="131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6">
      <c r="A523" s="131"/>
      <c r="B523" s="131"/>
      <c r="C523" s="5"/>
      <c r="D523" s="5"/>
      <c r="E523" s="131"/>
      <c r="F523" s="131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6">
      <c r="A524" s="131"/>
      <c r="B524" s="131"/>
      <c r="C524" s="5"/>
      <c r="D524" s="5"/>
      <c r="E524" s="131"/>
      <c r="F524" s="131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6">
      <c r="A525" s="131"/>
      <c r="B525" s="131"/>
      <c r="C525" s="5"/>
      <c r="D525" s="5"/>
      <c r="E525" s="131"/>
      <c r="F525" s="131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6">
      <c r="A526" s="131"/>
      <c r="B526" s="131"/>
      <c r="C526" s="5"/>
      <c r="D526" s="5"/>
      <c r="E526" s="131"/>
      <c r="F526" s="131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6">
      <c r="A527" s="131"/>
      <c r="B527" s="131"/>
      <c r="C527" s="5"/>
      <c r="D527" s="5"/>
      <c r="E527" s="131"/>
      <c r="F527" s="131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6">
      <c r="A528" s="131"/>
      <c r="B528" s="131"/>
      <c r="C528" s="5"/>
      <c r="D528" s="5"/>
      <c r="E528" s="131"/>
      <c r="F528" s="131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6">
      <c r="A529" s="131"/>
      <c r="B529" s="131"/>
      <c r="C529" s="5"/>
      <c r="D529" s="5"/>
      <c r="E529" s="131"/>
      <c r="F529" s="131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6">
      <c r="A530" s="131"/>
      <c r="B530" s="131"/>
      <c r="C530" s="5"/>
      <c r="D530" s="5"/>
      <c r="E530" s="131"/>
      <c r="F530" s="131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6">
      <c r="A531" s="131"/>
      <c r="B531" s="131"/>
      <c r="C531" s="5"/>
      <c r="D531" s="5"/>
      <c r="E531" s="131"/>
      <c r="F531" s="131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6">
      <c r="A532" s="131"/>
      <c r="B532" s="131"/>
      <c r="C532" s="5"/>
      <c r="D532" s="5"/>
      <c r="E532" s="131"/>
      <c r="F532" s="131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6">
      <c r="A533" s="131"/>
      <c r="B533" s="131"/>
      <c r="C533" s="5"/>
      <c r="D533" s="5"/>
      <c r="E533" s="131"/>
      <c r="F533" s="131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6">
      <c r="A534" s="131"/>
      <c r="B534" s="131"/>
      <c r="C534" s="5"/>
      <c r="D534" s="5"/>
      <c r="E534" s="131"/>
      <c r="F534" s="131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6">
      <c r="A535" s="131"/>
      <c r="B535" s="131"/>
      <c r="C535" s="5"/>
      <c r="D535" s="5"/>
      <c r="E535" s="131"/>
      <c r="F535" s="131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6">
      <c r="A536" s="131"/>
      <c r="B536" s="131"/>
      <c r="C536" s="5"/>
      <c r="D536" s="5"/>
      <c r="E536" s="131"/>
      <c r="F536" s="131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6">
      <c r="A537" s="131"/>
      <c r="B537" s="131"/>
      <c r="C537" s="5"/>
      <c r="D537" s="5"/>
      <c r="E537" s="131"/>
      <c r="F537" s="131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6">
      <c r="A538" s="131"/>
      <c r="B538" s="131"/>
      <c r="C538" s="5"/>
      <c r="D538" s="5"/>
      <c r="E538" s="131"/>
      <c r="F538" s="131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6">
      <c r="A539" s="131"/>
      <c r="B539" s="131"/>
      <c r="C539" s="5"/>
      <c r="D539" s="5"/>
      <c r="E539" s="131"/>
      <c r="F539" s="131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6">
      <c r="A540" s="131"/>
      <c r="B540" s="131"/>
      <c r="C540" s="5"/>
      <c r="D540" s="5"/>
      <c r="E540" s="131"/>
      <c r="F540" s="131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6">
      <c r="A541" s="131"/>
      <c r="B541" s="131"/>
      <c r="C541" s="5"/>
      <c r="D541" s="5"/>
      <c r="E541" s="131"/>
      <c r="F541" s="131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6">
      <c r="A542" s="131"/>
      <c r="B542" s="131"/>
      <c r="C542" s="5"/>
      <c r="D542" s="5"/>
      <c r="E542" s="131"/>
      <c r="F542" s="131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6">
      <c r="A543" s="131"/>
      <c r="B543" s="131"/>
      <c r="C543" s="5"/>
      <c r="D543" s="5"/>
      <c r="E543" s="131"/>
      <c r="F543" s="131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6">
      <c r="A544" s="131"/>
      <c r="B544" s="131"/>
      <c r="C544" s="5"/>
      <c r="D544" s="5"/>
      <c r="E544" s="131"/>
      <c r="F544" s="131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6">
      <c r="A545" s="131"/>
      <c r="B545" s="131"/>
      <c r="C545" s="5"/>
      <c r="D545" s="5"/>
      <c r="E545" s="131"/>
      <c r="F545" s="131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6">
      <c r="A546" s="131"/>
      <c r="B546" s="131"/>
      <c r="C546" s="5"/>
      <c r="D546" s="5"/>
      <c r="E546" s="131"/>
      <c r="F546" s="131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6">
      <c r="A547" s="131"/>
      <c r="B547" s="131"/>
      <c r="C547" s="5"/>
      <c r="D547" s="5"/>
      <c r="E547" s="131"/>
      <c r="F547" s="131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6">
      <c r="A548" s="131"/>
      <c r="B548" s="131"/>
      <c r="C548" s="5"/>
      <c r="D548" s="5"/>
      <c r="E548" s="131"/>
      <c r="F548" s="131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6">
      <c r="A549" s="131"/>
      <c r="B549" s="131"/>
      <c r="C549" s="5"/>
      <c r="D549" s="5"/>
      <c r="E549" s="131"/>
      <c r="F549" s="131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6">
      <c r="A550" s="131"/>
      <c r="B550" s="131"/>
      <c r="C550" s="5"/>
      <c r="D550" s="5"/>
      <c r="E550" s="131"/>
      <c r="F550" s="131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6">
      <c r="A551" s="131"/>
      <c r="B551" s="131"/>
      <c r="C551" s="5"/>
      <c r="D551" s="5"/>
      <c r="E551" s="131"/>
      <c r="F551" s="131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6">
      <c r="A552" s="131"/>
      <c r="B552" s="131"/>
      <c r="C552" s="5"/>
      <c r="D552" s="5"/>
      <c r="E552" s="131"/>
      <c r="F552" s="131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6">
      <c r="A553" s="131"/>
      <c r="B553" s="131"/>
      <c r="C553" s="5"/>
      <c r="D553" s="5"/>
      <c r="E553" s="131"/>
      <c r="F553" s="131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6">
      <c r="A554" s="131"/>
      <c r="B554" s="131"/>
      <c r="C554" s="5"/>
      <c r="D554" s="5"/>
      <c r="E554" s="131"/>
      <c r="F554" s="131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6">
      <c r="A555" s="131"/>
      <c r="B555" s="131"/>
      <c r="C555" s="5"/>
      <c r="D555" s="5"/>
      <c r="E555" s="131"/>
      <c r="F555" s="131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6">
      <c r="A556" s="131"/>
      <c r="B556" s="131"/>
      <c r="C556" s="5"/>
      <c r="D556" s="5"/>
      <c r="E556" s="131"/>
      <c r="F556" s="131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6">
      <c r="A557" s="131"/>
      <c r="B557" s="131"/>
      <c r="C557" s="5"/>
      <c r="D557" s="5"/>
      <c r="E557" s="131"/>
      <c r="F557" s="131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6">
      <c r="A558" s="131"/>
      <c r="B558" s="131"/>
      <c r="C558" s="5"/>
      <c r="D558" s="5"/>
      <c r="E558" s="131"/>
      <c r="F558" s="131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6">
      <c r="A559" s="131"/>
      <c r="B559" s="131"/>
      <c r="C559" s="5"/>
      <c r="D559" s="5"/>
      <c r="E559" s="131"/>
      <c r="F559" s="131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6">
      <c r="A560" s="131"/>
      <c r="B560" s="131"/>
      <c r="C560" s="5"/>
      <c r="D560" s="5"/>
      <c r="E560" s="131"/>
      <c r="F560" s="131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6">
      <c r="A561" s="131"/>
      <c r="B561" s="131"/>
      <c r="C561" s="5"/>
      <c r="D561" s="5"/>
      <c r="E561" s="131"/>
      <c r="F561" s="131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6">
      <c r="A562" s="131"/>
      <c r="B562" s="131"/>
      <c r="C562" s="5"/>
      <c r="D562" s="5"/>
      <c r="E562" s="131"/>
      <c r="F562" s="131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6">
      <c r="A563" s="131"/>
      <c r="B563" s="131"/>
      <c r="C563" s="5"/>
      <c r="D563" s="5"/>
      <c r="E563" s="131"/>
      <c r="F563" s="131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6">
      <c r="A564" s="131"/>
      <c r="B564" s="131"/>
      <c r="C564" s="5"/>
      <c r="D564" s="5"/>
      <c r="E564" s="131"/>
      <c r="F564" s="131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6">
      <c r="A565" s="131"/>
      <c r="B565" s="131"/>
      <c r="C565" s="5"/>
      <c r="D565" s="5"/>
      <c r="E565" s="131"/>
      <c r="F565" s="131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6">
      <c r="A566" s="131"/>
      <c r="B566" s="131"/>
      <c r="C566" s="5"/>
      <c r="D566" s="5"/>
      <c r="E566" s="131"/>
      <c r="F566" s="131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6">
      <c r="A567" s="131"/>
      <c r="B567" s="131"/>
      <c r="C567" s="5"/>
      <c r="D567" s="5"/>
      <c r="E567" s="131"/>
      <c r="F567" s="131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6">
      <c r="A568" s="131"/>
      <c r="B568" s="131"/>
      <c r="C568" s="5"/>
      <c r="D568" s="5"/>
      <c r="E568" s="131"/>
      <c r="F568" s="131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6">
      <c r="A569" s="131"/>
      <c r="B569" s="131"/>
      <c r="C569" s="5"/>
      <c r="D569" s="5"/>
      <c r="E569" s="131"/>
      <c r="F569" s="131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6">
      <c r="A570" s="131"/>
      <c r="B570" s="131"/>
      <c r="C570" s="5"/>
      <c r="D570" s="5"/>
      <c r="E570" s="131"/>
      <c r="F570" s="131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6">
      <c r="A571" s="131"/>
      <c r="B571" s="131"/>
      <c r="C571" s="5"/>
      <c r="D571" s="5"/>
      <c r="E571" s="131"/>
      <c r="F571" s="131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6">
      <c r="A572" s="131"/>
      <c r="B572" s="131"/>
      <c r="C572" s="5"/>
      <c r="D572" s="5"/>
      <c r="E572" s="131"/>
      <c r="F572" s="131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6">
      <c r="A573" s="131"/>
      <c r="B573" s="131"/>
      <c r="C573" s="5"/>
      <c r="D573" s="5"/>
      <c r="E573" s="131"/>
      <c r="F573" s="131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6">
      <c r="A574" s="131"/>
      <c r="B574" s="131"/>
      <c r="C574" s="5"/>
      <c r="D574" s="5"/>
      <c r="E574" s="131"/>
      <c r="F574" s="131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6">
      <c r="A575" s="131"/>
      <c r="B575" s="131"/>
      <c r="C575" s="5"/>
      <c r="D575" s="5"/>
      <c r="E575" s="131"/>
      <c r="F575" s="131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6">
      <c r="A576" s="131"/>
      <c r="B576" s="131"/>
      <c r="C576" s="5"/>
      <c r="D576" s="5"/>
      <c r="E576" s="131"/>
      <c r="F576" s="131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6">
      <c r="A577" s="131"/>
      <c r="B577" s="131"/>
      <c r="C577" s="5"/>
      <c r="D577" s="5"/>
      <c r="E577" s="131"/>
      <c r="F577" s="131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6">
      <c r="A578" s="131"/>
      <c r="B578" s="131"/>
      <c r="C578" s="5"/>
      <c r="D578" s="5"/>
      <c r="E578" s="131"/>
      <c r="F578" s="131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6">
      <c r="A579" s="131"/>
      <c r="B579" s="131"/>
      <c r="C579" s="5"/>
      <c r="D579" s="5"/>
      <c r="E579" s="131"/>
      <c r="F579" s="131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6">
      <c r="A580" s="131"/>
      <c r="B580" s="131"/>
      <c r="C580" s="5"/>
      <c r="D580" s="5"/>
      <c r="E580" s="131"/>
      <c r="F580" s="131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6">
      <c r="A581" s="131"/>
      <c r="B581" s="131"/>
      <c r="C581" s="5"/>
      <c r="D581" s="5"/>
      <c r="E581" s="131"/>
      <c r="F581" s="131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6">
      <c r="A582" s="131"/>
      <c r="B582" s="131"/>
      <c r="C582" s="5"/>
      <c r="D582" s="5"/>
      <c r="E582" s="131"/>
      <c r="F582" s="131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6">
      <c r="A583" s="131"/>
      <c r="B583" s="131"/>
      <c r="C583" s="5"/>
      <c r="D583" s="5"/>
      <c r="E583" s="131"/>
      <c r="F583" s="131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6">
      <c r="A584" s="131"/>
      <c r="B584" s="131"/>
      <c r="C584" s="5"/>
      <c r="D584" s="5"/>
      <c r="E584" s="131"/>
      <c r="F584" s="131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6">
      <c r="A585" s="131"/>
      <c r="B585" s="131"/>
      <c r="C585" s="5"/>
      <c r="D585" s="5"/>
      <c r="E585" s="131"/>
      <c r="F585" s="131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6">
      <c r="A586" s="131"/>
      <c r="B586" s="131"/>
      <c r="C586" s="5"/>
      <c r="D586" s="5"/>
      <c r="E586" s="131"/>
      <c r="F586" s="131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6">
      <c r="A587" s="131"/>
      <c r="B587" s="131"/>
      <c r="C587" s="5"/>
      <c r="D587" s="5"/>
      <c r="E587" s="131"/>
      <c r="F587" s="131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6">
      <c r="A588" s="131"/>
      <c r="B588" s="131"/>
      <c r="C588" s="5"/>
      <c r="D588" s="5"/>
      <c r="E588" s="131"/>
      <c r="F588" s="131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6">
      <c r="A589" s="131"/>
      <c r="B589" s="131"/>
      <c r="C589" s="5"/>
      <c r="D589" s="5"/>
      <c r="E589" s="131"/>
      <c r="F589" s="131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6">
      <c r="A590" s="131"/>
      <c r="B590" s="131"/>
      <c r="C590" s="5"/>
      <c r="D590" s="5"/>
      <c r="E590" s="131"/>
      <c r="F590" s="131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6">
      <c r="A591" s="131"/>
      <c r="B591" s="131"/>
      <c r="C591" s="5"/>
      <c r="D591" s="5"/>
      <c r="E591" s="131"/>
      <c r="F591" s="131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6">
      <c r="A592" s="131"/>
      <c r="B592" s="131"/>
      <c r="C592" s="5"/>
      <c r="D592" s="5"/>
      <c r="E592" s="131"/>
      <c r="F592" s="131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6">
      <c r="A593" s="131"/>
      <c r="B593" s="131"/>
      <c r="C593" s="5"/>
      <c r="D593" s="5"/>
      <c r="E593" s="131"/>
      <c r="F593" s="131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6">
      <c r="A594" s="131"/>
      <c r="B594" s="131"/>
      <c r="C594" s="5"/>
      <c r="D594" s="5"/>
      <c r="E594" s="131"/>
      <c r="F594" s="131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6">
      <c r="A595" s="131"/>
      <c r="B595" s="131"/>
      <c r="C595" s="5"/>
      <c r="D595" s="5"/>
      <c r="E595" s="131"/>
      <c r="F595" s="131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6">
      <c r="A596" s="131"/>
      <c r="B596" s="131"/>
      <c r="C596" s="5"/>
      <c r="D596" s="5"/>
      <c r="E596" s="131"/>
      <c r="F596" s="131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6">
      <c r="A597" s="131"/>
      <c r="B597" s="131"/>
      <c r="C597" s="5"/>
      <c r="D597" s="5"/>
      <c r="E597" s="131"/>
      <c r="F597" s="131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6">
      <c r="A598" s="131"/>
      <c r="B598" s="131"/>
      <c r="C598" s="5"/>
      <c r="D598" s="5"/>
      <c r="E598" s="131"/>
      <c r="F598" s="131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6">
      <c r="A599" s="131"/>
      <c r="B599" s="131"/>
      <c r="C599" s="5"/>
      <c r="D599" s="5"/>
      <c r="E599" s="131"/>
      <c r="F599" s="131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6">
      <c r="A600" s="131"/>
      <c r="B600" s="131"/>
      <c r="C600" s="5"/>
      <c r="D600" s="5"/>
      <c r="E600" s="131"/>
      <c r="F600" s="131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6">
      <c r="A601" s="131"/>
      <c r="B601" s="131"/>
      <c r="C601" s="5"/>
      <c r="D601" s="5"/>
      <c r="E601" s="131"/>
      <c r="F601" s="131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6">
      <c r="A602" s="131"/>
      <c r="B602" s="131"/>
      <c r="C602" s="5"/>
      <c r="D602" s="5"/>
      <c r="E602" s="131"/>
      <c r="F602" s="131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6">
      <c r="A603" s="131"/>
      <c r="B603" s="131"/>
      <c r="C603" s="5"/>
      <c r="D603" s="5"/>
      <c r="E603" s="131"/>
      <c r="F603" s="131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6">
      <c r="A604" s="131"/>
      <c r="B604" s="131"/>
      <c r="C604" s="5"/>
      <c r="D604" s="5"/>
      <c r="E604" s="131"/>
      <c r="F604" s="131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6">
      <c r="A605" s="131"/>
      <c r="B605" s="131"/>
      <c r="C605" s="5"/>
      <c r="D605" s="5"/>
      <c r="E605" s="131"/>
      <c r="F605" s="131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6">
      <c r="A606" s="131"/>
      <c r="B606" s="131"/>
      <c r="C606" s="5"/>
      <c r="D606" s="5"/>
      <c r="E606" s="131"/>
      <c r="F606" s="131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6">
      <c r="A607" s="131"/>
      <c r="B607" s="131"/>
      <c r="C607" s="5"/>
      <c r="D607" s="5"/>
      <c r="E607" s="131"/>
      <c r="F607" s="131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6">
      <c r="A608" s="131"/>
      <c r="B608" s="131"/>
      <c r="C608" s="5"/>
      <c r="D608" s="5"/>
      <c r="E608" s="131"/>
      <c r="F608" s="131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6">
      <c r="A609" s="131"/>
      <c r="B609" s="131"/>
      <c r="C609" s="5"/>
      <c r="D609" s="5"/>
      <c r="E609" s="131"/>
      <c r="F609" s="131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6">
      <c r="A610" s="131"/>
      <c r="B610" s="131"/>
      <c r="C610" s="5"/>
      <c r="D610" s="5"/>
      <c r="E610" s="131"/>
      <c r="F610" s="131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6">
      <c r="A611" s="131"/>
      <c r="B611" s="131"/>
      <c r="C611" s="5"/>
      <c r="D611" s="5"/>
      <c r="E611" s="131"/>
      <c r="F611" s="131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6">
      <c r="A612" s="131"/>
      <c r="B612" s="131"/>
      <c r="C612" s="5"/>
      <c r="D612" s="5"/>
      <c r="E612" s="131"/>
      <c r="F612" s="131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6">
      <c r="A613" s="131"/>
      <c r="B613" s="131"/>
      <c r="C613" s="5"/>
      <c r="D613" s="5"/>
      <c r="E613" s="131"/>
      <c r="F613" s="131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6">
      <c r="A614" s="131"/>
      <c r="B614" s="131"/>
      <c r="C614" s="5"/>
      <c r="D614" s="5"/>
      <c r="E614" s="131"/>
      <c r="F614" s="131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6">
      <c r="A615" s="131"/>
      <c r="B615" s="131"/>
      <c r="C615" s="5"/>
      <c r="D615" s="5"/>
      <c r="E615" s="131"/>
      <c r="F615" s="131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6">
      <c r="A616" s="131"/>
      <c r="B616" s="131"/>
      <c r="C616" s="5"/>
      <c r="D616" s="5"/>
      <c r="E616" s="131"/>
      <c r="F616" s="131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6">
      <c r="A617" s="131"/>
      <c r="B617" s="131"/>
      <c r="C617" s="5"/>
      <c r="D617" s="5"/>
      <c r="E617" s="131"/>
      <c r="F617" s="131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6">
      <c r="A618" s="131"/>
      <c r="B618" s="131"/>
      <c r="C618" s="5"/>
      <c r="D618" s="5"/>
      <c r="E618" s="131"/>
      <c r="F618" s="131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6">
      <c r="A619" s="131"/>
      <c r="B619" s="131"/>
      <c r="C619" s="5"/>
      <c r="D619" s="5"/>
      <c r="E619" s="131"/>
      <c r="F619" s="131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6">
      <c r="A620" s="131"/>
      <c r="B620" s="131"/>
      <c r="C620" s="5"/>
      <c r="D620" s="5"/>
      <c r="E620" s="131"/>
      <c r="F620" s="131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6">
      <c r="A621" s="131"/>
      <c r="B621" s="131"/>
      <c r="C621" s="5"/>
      <c r="D621" s="5"/>
      <c r="E621" s="131"/>
      <c r="F621" s="131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6">
      <c r="A622" s="131"/>
      <c r="B622" s="131"/>
      <c r="C622" s="5"/>
      <c r="D622" s="5"/>
      <c r="E622" s="131"/>
      <c r="F622" s="131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6">
      <c r="A623" s="131"/>
      <c r="B623" s="131"/>
      <c r="C623" s="5"/>
      <c r="D623" s="5"/>
      <c r="E623" s="131"/>
      <c r="F623" s="131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6">
      <c r="A624" s="131"/>
      <c r="B624" s="131"/>
      <c r="C624" s="5"/>
      <c r="D624" s="5"/>
      <c r="E624" s="131"/>
      <c r="F624" s="131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6">
      <c r="A625" s="131"/>
      <c r="B625" s="131"/>
      <c r="C625" s="5"/>
      <c r="D625" s="5"/>
      <c r="E625" s="131"/>
      <c r="F625" s="131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6">
      <c r="A626" s="131"/>
      <c r="B626" s="131"/>
      <c r="C626" s="5"/>
      <c r="D626" s="5"/>
      <c r="E626" s="131"/>
      <c r="F626" s="131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6">
      <c r="A627" s="131"/>
      <c r="B627" s="131"/>
      <c r="C627" s="5"/>
      <c r="D627" s="5"/>
      <c r="E627" s="131"/>
      <c r="F627" s="131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6">
      <c r="A628" s="131"/>
      <c r="B628" s="131"/>
      <c r="C628" s="5"/>
      <c r="D628" s="5"/>
      <c r="E628" s="131"/>
      <c r="F628" s="131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6">
      <c r="A629" s="131"/>
      <c r="B629" s="131"/>
      <c r="C629" s="5"/>
      <c r="D629" s="5"/>
      <c r="E629" s="131"/>
      <c r="F629" s="131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6">
      <c r="A630" s="131"/>
      <c r="B630" s="131"/>
      <c r="C630" s="5"/>
      <c r="D630" s="5"/>
      <c r="E630" s="131"/>
      <c r="F630" s="131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6">
      <c r="A631" s="131"/>
      <c r="B631" s="131"/>
      <c r="C631" s="5"/>
      <c r="D631" s="5"/>
      <c r="E631" s="131"/>
      <c r="F631" s="131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6">
      <c r="A632" s="131"/>
      <c r="B632" s="131"/>
      <c r="C632" s="5"/>
      <c r="D632" s="5"/>
      <c r="E632" s="131"/>
      <c r="F632" s="131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6">
      <c r="A633" s="131"/>
      <c r="B633" s="131"/>
      <c r="C633" s="5"/>
      <c r="D633" s="5"/>
      <c r="E633" s="131"/>
      <c r="F633" s="131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6">
      <c r="A634" s="131"/>
      <c r="B634" s="131"/>
      <c r="C634" s="5"/>
      <c r="D634" s="5"/>
      <c r="E634" s="131"/>
      <c r="F634" s="131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6">
      <c r="A635" s="131"/>
      <c r="B635" s="131"/>
      <c r="C635" s="5"/>
      <c r="D635" s="5"/>
      <c r="E635" s="131"/>
      <c r="F635" s="131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6">
      <c r="A636" s="131"/>
      <c r="B636" s="131"/>
      <c r="C636" s="5"/>
      <c r="D636" s="5"/>
      <c r="E636" s="131"/>
      <c r="F636" s="131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6">
      <c r="A637" s="131"/>
      <c r="B637" s="131"/>
      <c r="C637" s="5"/>
      <c r="D637" s="5"/>
      <c r="E637" s="131"/>
      <c r="F637" s="131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6">
      <c r="A638" s="131"/>
      <c r="B638" s="131"/>
      <c r="C638" s="5"/>
      <c r="D638" s="5"/>
      <c r="E638" s="131"/>
      <c r="F638" s="131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6">
      <c r="A639" s="131"/>
      <c r="B639" s="131"/>
      <c r="C639" s="5"/>
      <c r="D639" s="5"/>
      <c r="E639" s="131"/>
      <c r="F639" s="131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6">
      <c r="A640" s="131"/>
      <c r="B640" s="131"/>
      <c r="C640" s="5"/>
      <c r="D640" s="5"/>
      <c r="E640" s="131"/>
      <c r="F640" s="131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6">
      <c r="A641" s="131"/>
      <c r="B641" s="131"/>
      <c r="C641" s="5"/>
      <c r="D641" s="5"/>
      <c r="E641" s="131"/>
      <c r="F641" s="131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6">
      <c r="A642" s="131"/>
      <c r="B642" s="131"/>
      <c r="C642" s="5"/>
      <c r="D642" s="5"/>
      <c r="E642" s="131"/>
      <c r="F642" s="131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6">
      <c r="A643" s="131"/>
      <c r="B643" s="131"/>
      <c r="C643" s="5"/>
      <c r="D643" s="5"/>
      <c r="E643" s="131"/>
      <c r="F643" s="131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6">
      <c r="A644" s="131"/>
      <c r="B644" s="131"/>
      <c r="C644" s="5"/>
      <c r="D644" s="5"/>
      <c r="E644" s="131"/>
      <c r="F644" s="131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6">
      <c r="A645" s="131"/>
      <c r="B645" s="131"/>
      <c r="C645" s="5"/>
      <c r="D645" s="5"/>
      <c r="E645" s="131"/>
      <c r="F645" s="131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6">
      <c r="A646" s="131"/>
      <c r="B646" s="131"/>
      <c r="C646" s="5"/>
      <c r="D646" s="5"/>
      <c r="E646" s="131"/>
      <c r="F646" s="131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6">
      <c r="A647" s="131"/>
      <c r="B647" s="131"/>
      <c r="C647" s="5"/>
      <c r="D647" s="5"/>
      <c r="E647" s="131"/>
      <c r="F647" s="131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6">
      <c r="A648" s="131"/>
      <c r="B648" s="131"/>
      <c r="C648" s="5"/>
      <c r="D648" s="5"/>
      <c r="E648" s="131"/>
      <c r="F648" s="131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6">
      <c r="A649" s="131"/>
      <c r="B649" s="131"/>
      <c r="C649" s="5"/>
      <c r="D649" s="5"/>
      <c r="E649" s="131"/>
      <c r="F649" s="131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6">
      <c r="A650" s="131"/>
      <c r="B650" s="131"/>
      <c r="C650" s="5"/>
      <c r="D650" s="5"/>
      <c r="E650" s="131"/>
      <c r="F650" s="131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6">
      <c r="A651" s="131"/>
      <c r="B651" s="131"/>
      <c r="C651" s="5"/>
      <c r="D651" s="5"/>
      <c r="E651" s="131"/>
      <c r="F651" s="131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6">
      <c r="A652" s="131"/>
      <c r="B652" s="131"/>
      <c r="C652" s="5"/>
      <c r="D652" s="5"/>
      <c r="E652" s="131"/>
      <c r="F652" s="131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6">
      <c r="A653" s="131"/>
      <c r="B653" s="131"/>
      <c r="C653" s="5"/>
      <c r="D653" s="5"/>
      <c r="E653" s="131"/>
      <c r="F653" s="131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6">
      <c r="A654" s="131"/>
      <c r="B654" s="131"/>
      <c r="C654" s="5"/>
      <c r="D654" s="5"/>
      <c r="E654" s="131"/>
      <c r="F654" s="131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6">
      <c r="A655" s="131"/>
      <c r="B655" s="131"/>
      <c r="C655" s="5"/>
      <c r="D655" s="5"/>
      <c r="E655" s="131"/>
      <c r="F655" s="131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6">
      <c r="A656" s="131"/>
      <c r="B656" s="131"/>
      <c r="C656" s="5"/>
      <c r="D656" s="5"/>
      <c r="E656" s="131"/>
      <c r="F656" s="131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6">
      <c r="A657" s="131"/>
      <c r="B657" s="131"/>
      <c r="C657" s="5"/>
      <c r="D657" s="5"/>
      <c r="E657" s="131"/>
      <c r="F657" s="131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6">
      <c r="A658" s="131"/>
      <c r="B658" s="131"/>
      <c r="C658" s="5"/>
      <c r="D658" s="5"/>
      <c r="E658" s="131"/>
      <c r="F658" s="131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6">
      <c r="A659" s="131"/>
      <c r="B659" s="131"/>
      <c r="C659" s="5"/>
      <c r="D659" s="5"/>
      <c r="E659" s="131"/>
      <c r="F659" s="131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6">
      <c r="A660" s="131"/>
      <c r="B660" s="131"/>
      <c r="C660" s="5"/>
      <c r="D660" s="5"/>
      <c r="E660" s="131"/>
      <c r="F660" s="131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6">
      <c r="A661" s="131"/>
      <c r="B661" s="131"/>
      <c r="C661" s="5"/>
      <c r="D661" s="5"/>
      <c r="E661" s="131"/>
      <c r="F661" s="131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6">
      <c r="A662" s="131"/>
      <c r="B662" s="131"/>
      <c r="C662" s="5"/>
      <c r="D662" s="5"/>
      <c r="E662" s="131"/>
      <c r="F662" s="131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6">
      <c r="A663" s="131"/>
      <c r="B663" s="131"/>
      <c r="C663" s="5"/>
      <c r="D663" s="5"/>
      <c r="E663" s="131"/>
      <c r="F663" s="131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6">
      <c r="A664" s="131"/>
      <c r="B664" s="131"/>
      <c r="C664" s="5"/>
      <c r="D664" s="5"/>
      <c r="E664" s="131"/>
      <c r="F664" s="131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6">
      <c r="A665" s="131"/>
      <c r="B665" s="131"/>
      <c r="C665" s="5"/>
      <c r="D665" s="5"/>
      <c r="E665" s="131"/>
      <c r="F665" s="131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6">
      <c r="A666" s="131"/>
      <c r="B666" s="131"/>
      <c r="C666" s="5"/>
      <c r="D666" s="5"/>
      <c r="E666" s="131"/>
      <c r="F666" s="131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6">
      <c r="A667" s="131"/>
      <c r="B667" s="131"/>
      <c r="C667" s="5"/>
      <c r="D667" s="5"/>
      <c r="E667" s="131"/>
      <c r="F667" s="131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6">
      <c r="A668" s="131"/>
      <c r="B668" s="131"/>
      <c r="C668" s="5"/>
      <c r="D668" s="5"/>
      <c r="E668" s="131"/>
      <c r="F668" s="131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6">
      <c r="A669" s="131"/>
      <c r="B669" s="131"/>
      <c r="C669" s="5"/>
      <c r="D669" s="5"/>
      <c r="E669" s="131"/>
      <c r="F669" s="131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6">
      <c r="A670" s="131"/>
      <c r="B670" s="131"/>
      <c r="C670" s="5"/>
      <c r="D670" s="5"/>
      <c r="E670" s="131"/>
      <c r="F670" s="131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6">
      <c r="A671" s="131"/>
      <c r="B671" s="131"/>
      <c r="C671" s="5"/>
      <c r="D671" s="5"/>
      <c r="E671" s="131"/>
      <c r="F671" s="131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6">
      <c r="A672" s="131"/>
      <c r="B672" s="131"/>
      <c r="C672" s="5"/>
      <c r="D672" s="5"/>
      <c r="E672" s="131"/>
      <c r="F672" s="131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6">
      <c r="A673" s="131"/>
      <c r="B673" s="131"/>
      <c r="C673" s="5"/>
      <c r="D673" s="5"/>
      <c r="E673" s="131"/>
      <c r="F673" s="131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6">
      <c r="A674" s="131"/>
      <c r="B674" s="131"/>
      <c r="C674" s="5"/>
      <c r="D674" s="5"/>
      <c r="E674" s="131"/>
      <c r="F674" s="131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6">
      <c r="A675" s="131"/>
      <c r="B675" s="131"/>
      <c r="C675" s="5"/>
      <c r="D675" s="5"/>
      <c r="E675" s="131"/>
      <c r="F675" s="131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6">
      <c r="A676" s="131"/>
      <c r="B676" s="131"/>
      <c r="C676" s="5"/>
      <c r="D676" s="5"/>
      <c r="E676" s="131"/>
      <c r="F676" s="131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6">
      <c r="A677" s="131"/>
      <c r="B677" s="131"/>
      <c r="C677" s="5"/>
      <c r="D677" s="5"/>
      <c r="E677" s="131"/>
      <c r="F677" s="131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6">
      <c r="A678" s="131"/>
      <c r="B678" s="131"/>
      <c r="C678" s="5"/>
      <c r="D678" s="5"/>
      <c r="E678" s="131"/>
      <c r="F678" s="131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6">
      <c r="A679" s="131"/>
      <c r="B679" s="131"/>
      <c r="C679" s="5"/>
      <c r="D679" s="5"/>
      <c r="E679" s="131"/>
      <c r="F679" s="131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6">
      <c r="A680" s="131"/>
      <c r="B680" s="131"/>
      <c r="C680" s="5"/>
      <c r="D680" s="5"/>
      <c r="E680" s="131"/>
      <c r="F680" s="131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6">
      <c r="A681" s="131"/>
      <c r="B681" s="131"/>
      <c r="C681" s="5"/>
      <c r="D681" s="5"/>
      <c r="E681" s="131"/>
      <c r="F681" s="131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6">
      <c r="A682" s="131"/>
      <c r="B682" s="131"/>
      <c r="C682" s="5"/>
      <c r="D682" s="5"/>
      <c r="E682" s="131"/>
      <c r="F682" s="131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6">
      <c r="A683" s="131"/>
      <c r="B683" s="131"/>
      <c r="C683" s="5"/>
      <c r="D683" s="5"/>
      <c r="E683" s="131"/>
      <c r="F683" s="131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6">
      <c r="A684" s="131"/>
      <c r="B684" s="131"/>
      <c r="C684" s="5"/>
      <c r="D684" s="5"/>
      <c r="E684" s="131"/>
      <c r="F684" s="131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6">
      <c r="A685" s="131"/>
      <c r="B685" s="131"/>
      <c r="C685" s="5"/>
      <c r="D685" s="5"/>
      <c r="E685" s="131"/>
      <c r="F685" s="131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6">
      <c r="A686" s="131"/>
      <c r="B686" s="131"/>
      <c r="C686" s="5"/>
      <c r="D686" s="5"/>
      <c r="E686" s="131"/>
      <c r="F686" s="131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6">
      <c r="A687" s="131"/>
      <c r="B687" s="131"/>
      <c r="C687" s="5"/>
      <c r="D687" s="5"/>
      <c r="E687" s="131"/>
      <c r="F687" s="131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6">
      <c r="A688" s="131"/>
      <c r="B688" s="131"/>
      <c r="C688" s="5"/>
      <c r="D688" s="5"/>
      <c r="E688" s="131"/>
      <c r="F688" s="131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6">
      <c r="A689" s="131"/>
      <c r="B689" s="131"/>
      <c r="C689" s="5"/>
      <c r="D689" s="5"/>
      <c r="E689" s="131"/>
      <c r="F689" s="131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6">
      <c r="A690" s="131"/>
      <c r="B690" s="131"/>
      <c r="C690" s="5"/>
      <c r="D690" s="5"/>
      <c r="E690" s="131"/>
      <c r="F690" s="131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6">
      <c r="A691" s="131"/>
      <c r="B691" s="131"/>
      <c r="C691" s="5"/>
      <c r="D691" s="5"/>
      <c r="E691" s="131"/>
      <c r="F691" s="131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6">
      <c r="A692" s="131"/>
      <c r="B692" s="131"/>
      <c r="C692" s="5"/>
      <c r="D692" s="5"/>
      <c r="E692" s="131"/>
      <c r="F692" s="131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6">
      <c r="A693" s="131"/>
      <c r="B693" s="131"/>
      <c r="C693" s="5"/>
      <c r="D693" s="5"/>
      <c r="E693" s="131"/>
      <c r="F693" s="131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6">
      <c r="A694" s="131"/>
      <c r="B694" s="131"/>
      <c r="C694" s="5"/>
      <c r="D694" s="5"/>
      <c r="E694" s="131"/>
      <c r="F694" s="131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6">
      <c r="A695" s="131"/>
      <c r="B695" s="131"/>
      <c r="C695" s="5"/>
      <c r="D695" s="5"/>
      <c r="E695" s="131"/>
      <c r="F695" s="131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6">
      <c r="A696" s="131"/>
      <c r="B696" s="131"/>
      <c r="C696" s="5"/>
      <c r="D696" s="5"/>
      <c r="E696" s="131"/>
      <c r="F696" s="131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6">
      <c r="A697" s="131"/>
      <c r="B697" s="131"/>
      <c r="C697" s="5"/>
      <c r="D697" s="5"/>
      <c r="E697" s="131"/>
      <c r="F697" s="131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6">
      <c r="A698" s="131"/>
      <c r="B698" s="131"/>
      <c r="C698" s="5"/>
      <c r="D698" s="5"/>
      <c r="E698" s="131"/>
      <c r="F698" s="131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6">
      <c r="A699" s="131"/>
      <c r="B699" s="131"/>
      <c r="C699" s="5"/>
      <c r="D699" s="5"/>
      <c r="E699" s="131"/>
      <c r="F699" s="131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6">
      <c r="A700" s="131"/>
      <c r="B700" s="131"/>
      <c r="C700" s="5"/>
      <c r="D700" s="5"/>
      <c r="E700" s="131"/>
      <c r="F700" s="131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6">
      <c r="A701" s="131"/>
      <c r="B701" s="131"/>
      <c r="C701" s="5"/>
      <c r="D701" s="5"/>
      <c r="E701" s="131"/>
      <c r="F701" s="131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6">
      <c r="A702" s="131"/>
      <c r="B702" s="131"/>
      <c r="C702" s="5"/>
      <c r="D702" s="5"/>
      <c r="E702" s="131"/>
      <c r="F702" s="131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6">
      <c r="A703" s="131"/>
      <c r="B703" s="131"/>
      <c r="C703" s="5"/>
      <c r="D703" s="5"/>
      <c r="E703" s="131"/>
      <c r="F703" s="131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6">
      <c r="A704" s="131"/>
      <c r="B704" s="131"/>
      <c r="C704" s="5"/>
      <c r="D704" s="5"/>
      <c r="E704" s="131"/>
      <c r="F704" s="131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6">
      <c r="A705" s="131"/>
      <c r="B705" s="131"/>
      <c r="C705" s="5"/>
      <c r="D705" s="5"/>
      <c r="E705" s="131"/>
      <c r="F705" s="131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6">
      <c r="A706" s="131"/>
      <c r="B706" s="131"/>
      <c r="C706" s="5"/>
      <c r="D706" s="5"/>
      <c r="E706" s="131"/>
      <c r="F706" s="131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6">
      <c r="A707" s="131"/>
      <c r="B707" s="131"/>
      <c r="C707" s="5"/>
      <c r="D707" s="5"/>
      <c r="E707" s="131"/>
      <c r="F707" s="131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6">
      <c r="A708" s="131"/>
      <c r="B708" s="131"/>
      <c r="C708" s="5"/>
      <c r="D708" s="5"/>
      <c r="E708" s="131"/>
      <c r="F708" s="131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6">
      <c r="A709" s="131"/>
      <c r="B709" s="131"/>
      <c r="C709" s="5"/>
      <c r="D709" s="5"/>
      <c r="E709" s="131"/>
      <c r="F709" s="131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6">
      <c r="A710" s="131"/>
      <c r="B710" s="131"/>
      <c r="C710" s="5"/>
      <c r="D710" s="5"/>
      <c r="E710" s="131"/>
      <c r="F710" s="131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6">
      <c r="A711" s="131"/>
      <c r="B711" s="131"/>
      <c r="C711" s="5"/>
      <c r="D711" s="5"/>
      <c r="E711" s="131"/>
      <c r="F711" s="131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6">
      <c r="A712" s="131"/>
      <c r="B712" s="131"/>
      <c r="C712" s="5"/>
      <c r="D712" s="5"/>
      <c r="E712" s="131"/>
      <c r="F712" s="131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6">
      <c r="A713" s="131"/>
      <c r="B713" s="131"/>
      <c r="C713" s="5"/>
      <c r="D713" s="5"/>
      <c r="E713" s="131"/>
      <c r="F713" s="131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6">
      <c r="A714" s="131"/>
      <c r="B714" s="131"/>
      <c r="C714" s="5"/>
      <c r="D714" s="5"/>
      <c r="E714" s="131"/>
      <c r="F714" s="131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6">
      <c r="A715" s="131"/>
      <c r="B715" s="131"/>
      <c r="C715" s="5"/>
      <c r="D715" s="5"/>
      <c r="E715" s="131"/>
      <c r="F715" s="131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6">
      <c r="A716" s="131"/>
      <c r="B716" s="131"/>
      <c r="C716" s="5"/>
      <c r="D716" s="5"/>
      <c r="E716" s="131"/>
      <c r="F716" s="131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6">
      <c r="A717" s="131"/>
      <c r="B717" s="131"/>
      <c r="C717" s="5"/>
      <c r="D717" s="5"/>
      <c r="E717" s="131"/>
      <c r="F717" s="131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6">
      <c r="A718" s="131"/>
      <c r="B718" s="131"/>
      <c r="C718" s="5"/>
      <c r="D718" s="5"/>
      <c r="E718" s="131"/>
      <c r="F718" s="131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6">
      <c r="A719" s="131"/>
      <c r="B719" s="131"/>
      <c r="C719" s="5"/>
      <c r="D719" s="5"/>
      <c r="E719" s="131"/>
      <c r="F719" s="131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6">
      <c r="A720" s="131"/>
      <c r="B720" s="131"/>
      <c r="C720" s="5"/>
      <c r="D720" s="5"/>
      <c r="E720" s="131"/>
      <c r="F720" s="131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6">
      <c r="A721" s="131"/>
      <c r="B721" s="131"/>
      <c r="C721" s="5"/>
      <c r="D721" s="5"/>
      <c r="E721" s="131"/>
      <c r="F721" s="131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6">
      <c r="A722" s="131"/>
      <c r="B722" s="131"/>
      <c r="C722" s="5"/>
      <c r="D722" s="5"/>
      <c r="E722" s="131"/>
      <c r="F722" s="131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6">
      <c r="A723" s="131"/>
      <c r="B723" s="131"/>
      <c r="C723" s="5"/>
      <c r="D723" s="5"/>
      <c r="E723" s="131"/>
      <c r="F723" s="131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6">
      <c r="A724" s="131"/>
      <c r="B724" s="131"/>
      <c r="C724" s="5"/>
      <c r="D724" s="5"/>
      <c r="E724" s="131"/>
      <c r="F724" s="131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6">
      <c r="A725" s="131"/>
      <c r="B725" s="131"/>
      <c r="C725" s="5"/>
      <c r="D725" s="5"/>
      <c r="E725" s="131"/>
      <c r="F725" s="131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6">
      <c r="A726" s="131"/>
      <c r="B726" s="131"/>
      <c r="C726" s="5"/>
      <c r="D726" s="5"/>
      <c r="E726" s="131"/>
      <c r="F726" s="131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6">
      <c r="A727" s="131"/>
      <c r="B727" s="131"/>
      <c r="C727" s="5"/>
      <c r="D727" s="5"/>
      <c r="E727" s="131"/>
      <c r="F727" s="131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6">
      <c r="A728" s="131"/>
      <c r="B728" s="131"/>
      <c r="C728" s="5"/>
      <c r="D728" s="5"/>
      <c r="E728" s="131"/>
      <c r="F728" s="131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6">
      <c r="A729" s="131"/>
      <c r="B729" s="131"/>
      <c r="C729" s="5"/>
      <c r="D729" s="5"/>
      <c r="E729" s="131"/>
      <c r="F729" s="131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6">
      <c r="A730" s="131"/>
      <c r="B730" s="131"/>
      <c r="C730" s="5"/>
      <c r="D730" s="5"/>
      <c r="E730" s="131"/>
      <c r="F730" s="131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6">
      <c r="A731" s="131"/>
      <c r="B731" s="131"/>
      <c r="C731" s="5"/>
      <c r="D731" s="5"/>
      <c r="E731" s="131"/>
      <c r="F731" s="131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6">
      <c r="A732" s="131"/>
      <c r="B732" s="131"/>
      <c r="C732" s="5"/>
      <c r="D732" s="5"/>
      <c r="E732" s="131"/>
      <c r="F732" s="131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6">
      <c r="A733" s="131"/>
      <c r="B733" s="131"/>
      <c r="C733" s="5"/>
      <c r="D733" s="5"/>
      <c r="E733" s="131"/>
      <c r="F733" s="131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6">
      <c r="A734" s="131"/>
      <c r="B734" s="131"/>
      <c r="C734" s="5"/>
      <c r="D734" s="5"/>
      <c r="E734" s="131"/>
      <c r="F734" s="131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6">
      <c r="A735" s="131"/>
      <c r="B735" s="131"/>
      <c r="C735" s="5"/>
      <c r="D735" s="5"/>
      <c r="E735" s="131"/>
      <c r="F735" s="131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6">
      <c r="A736" s="131"/>
      <c r="B736" s="131"/>
      <c r="C736" s="5"/>
      <c r="D736" s="5"/>
      <c r="E736" s="131"/>
      <c r="F736" s="131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6">
      <c r="A737" s="131"/>
      <c r="B737" s="131"/>
      <c r="C737" s="5"/>
      <c r="D737" s="5"/>
      <c r="E737" s="131"/>
      <c r="F737" s="131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6">
      <c r="A738" s="131"/>
      <c r="B738" s="131"/>
      <c r="C738" s="5"/>
      <c r="D738" s="5"/>
      <c r="E738" s="131"/>
      <c r="F738" s="131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6">
      <c r="A739" s="131"/>
      <c r="B739" s="131"/>
      <c r="C739" s="5"/>
      <c r="D739" s="5"/>
      <c r="E739" s="131"/>
      <c r="F739" s="131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6">
      <c r="A740" s="131"/>
      <c r="B740" s="131"/>
      <c r="C740" s="5"/>
      <c r="D740" s="5"/>
      <c r="E740" s="131"/>
      <c r="F740" s="131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6">
      <c r="A741" s="131"/>
      <c r="B741" s="131"/>
      <c r="C741" s="5"/>
      <c r="D741" s="5"/>
      <c r="E741" s="131"/>
      <c r="F741" s="131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6">
      <c r="A742" s="131"/>
      <c r="B742" s="131"/>
      <c r="C742" s="5"/>
      <c r="D742" s="5"/>
      <c r="E742" s="131"/>
      <c r="F742" s="131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6">
      <c r="A743" s="131"/>
      <c r="B743" s="131"/>
      <c r="C743" s="5"/>
      <c r="D743" s="5"/>
      <c r="E743" s="131"/>
      <c r="F743" s="131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6">
      <c r="A744" s="131"/>
      <c r="B744" s="131"/>
      <c r="C744" s="5"/>
      <c r="D744" s="5"/>
      <c r="E744" s="131"/>
      <c r="F744" s="131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6">
      <c r="A745" s="131"/>
      <c r="B745" s="131"/>
      <c r="C745" s="5"/>
      <c r="D745" s="5"/>
      <c r="E745" s="131"/>
      <c r="F745" s="131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6">
      <c r="A746" s="131"/>
      <c r="B746" s="131"/>
      <c r="C746" s="5"/>
      <c r="D746" s="5"/>
      <c r="E746" s="131"/>
      <c r="F746" s="131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6">
      <c r="A747" s="131"/>
      <c r="B747" s="131"/>
      <c r="C747" s="5"/>
      <c r="D747" s="5"/>
      <c r="E747" s="131"/>
      <c r="F747" s="131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6">
      <c r="A748" s="131"/>
      <c r="B748" s="131"/>
      <c r="C748" s="5"/>
      <c r="D748" s="5"/>
      <c r="E748" s="131"/>
      <c r="F748" s="131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6">
      <c r="A749" s="131"/>
      <c r="B749" s="131"/>
      <c r="C749" s="5"/>
      <c r="D749" s="5"/>
      <c r="E749" s="131"/>
      <c r="F749" s="131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6">
      <c r="A750" s="131"/>
      <c r="B750" s="131"/>
      <c r="C750" s="5"/>
      <c r="D750" s="5"/>
      <c r="E750" s="131"/>
      <c r="F750" s="131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6">
      <c r="A751" s="131"/>
      <c r="B751" s="131"/>
      <c r="C751" s="5"/>
      <c r="D751" s="5"/>
      <c r="E751" s="131"/>
      <c r="F751" s="131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6">
      <c r="A752" s="131"/>
      <c r="B752" s="131"/>
      <c r="C752" s="5"/>
      <c r="D752" s="5"/>
      <c r="E752" s="131"/>
      <c r="F752" s="131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6">
      <c r="A753" s="131"/>
      <c r="B753" s="131"/>
      <c r="C753" s="5"/>
      <c r="D753" s="5"/>
      <c r="E753" s="131"/>
      <c r="F753" s="131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6">
      <c r="A754" s="131"/>
      <c r="B754" s="131"/>
      <c r="C754" s="5"/>
      <c r="D754" s="5"/>
      <c r="E754" s="131"/>
      <c r="F754" s="131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6">
      <c r="A755" s="131"/>
      <c r="B755" s="131"/>
      <c r="C755" s="5"/>
      <c r="D755" s="5"/>
      <c r="E755" s="131"/>
      <c r="F755" s="131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6">
      <c r="A756" s="131"/>
      <c r="B756" s="131"/>
      <c r="C756" s="5"/>
      <c r="D756" s="5"/>
      <c r="E756" s="131"/>
      <c r="F756" s="131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6">
      <c r="A757" s="131"/>
      <c r="B757" s="131"/>
      <c r="C757" s="5"/>
      <c r="D757" s="5"/>
      <c r="E757" s="131"/>
      <c r="F757" s="131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6">
      <c r="A758" s="131"/>
      <c r="B758" s="131"/>
      <c r="C758" s="5"/>
      <c r="D758" s="5"/>
      <c r="E758" s="131"/>
      <c r="F758" s="131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6">
      <c r="A759" s="131"/>
      <c r="B759" s="131"/>
      <c r="C759" s="5"/>
      <c r="D759" s="5"/>
      <c r="E759" s="131"/>
      <c r="F759" s="131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6">
      <c r="A760" s="131"/>
      <c r="B760" s="131"/>
      <c r="C760" s="5"/>
      <c r="D760" s="5"/>
      <c r="E760" s="131"/>
      <c r="F760" s="131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6">
      <c r="A761" s="131"/>
      <c r="B761" s="131"/>
      <c r="C761" s="5"/>
      <c r="D761" s="5"/>
      <c r="E761" s="131"/>
      <c r="F761" s="131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6">
      <c r="A762" s="131"/>
      <c r="B762" s="131"/>
      <c r="C762" s="5"/>
      <c r="D762" s="5"/>
      <c r="E762" s="131"/>
      <c r="F762" s="131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6">
      <c r="A763" s="131"/>
      <c r="B763" s="131"/>
      <c r="C763" s="5"/>
      <c r="D763" s="5"/>
      <c r="E763" s="131"/>
      <c r="F763" s="131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6">
      <c r="A764" s="131"/>
      <c r="B764" s="131"/>
      <c r="C764" s="5"/>
      <c r="D764" s="5"/>
      <c r="E764" s="131"/>
      <c r="F764" s="131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6">
      <c r="A765" s="131"/>
      <c r="B765" s="131"/>
      <c r="C765" s="5"/>
      <c r="D765" s="5"/>
      <c r="E765" s="131"/>
      <c r="F765" s="131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6">
      <c r="A766" s="131"/>
      <c r="B766" s="131"/>
      <c r="C766" s="5"/>
      <c r="D766" s="5"/>
      <c r="E766" s="131"/>
      <c r="F766" s="131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6">
      <c r="A767" s="131"/>
      <c r="B767" s="131"/>
      <c r="C767" s="5"/>
      <c r="D767" s="5"/>
      <c r="E767" s="131"/>
      <c r="F767" s="131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6">
      <c r="A768" s="131"/>
      <c r="B768" s="131"/>
      <c r="C768" s="5"/>
      <c r="D768" s="5"/>
      <c r="E768" s="131"/>
      <c r="F768" s="131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6">
      <c r="A769" s="131"/>
      <c r="B769" s="131"/>
      <c r="C769" s="5"/>
      <c r="D769" s="5"/>
      <c r="E769" s="131"/>
      <c r="F769" s="131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6">
      <c r="A770" s="131"/>
      <c r="B770" s="131"/>
      <c r="C770" s="5"/>
      <c r="D770" s="5"/>
      <c r="E770" s="131"/>
      <c r="F770" s="131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6">
      <c r="A771" s="131"/>
      <c r="B771" s="131"/>
      <c r="C771" s="5"/>
      <c r="D771" s="5"/>
      <c r="E771" s="131"/>
      <c r="F771" s="131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6">
      <c r="A772" s="131"/>
      <c r="B772" s="131"/>
      <c r="C772" s="5"/>
      <c r="D772" s="5"/>
      <c r="E772" s="131"/>
      <c r="F772" s="131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6">
      <c r="A773" s="131"/>
      <c r="B773" s="131"/>
      <c r="C773" s="5"/>
      <c r="D773" s="5"/>
      <c r="E773" s="131"/>
      <c r="F773" s="131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6">
      <c r="A774" s="131"/>
      <c r="B774" s="131"/>
      <c r="C774" s="5"/>
      <c r="D774" s="5"/>
      <c r="E774" s="131"/>
      <c r="F774" s="131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6">
      <c r="A775" s="131"/>
      <c r="B775" s="131"/>
      <c r="C775" s="5"/>
      <c r="D775" s="5"/>
      <c r="E775" s="131"/>
      <c r="F775" s="131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6">
      <c r="A776" s="131"/>
      <c r="B776" s="131"/>
      <c r="C776" s="5"/>
      <c r="D776" s="5"/>
      <c r="E776" s="131"/>
      <c r="F776" s="131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6">
      <c r="A777" s="131"/>
      <c r="B777" s="131"/>
      <c r="C777" s="5"/>
      <c r="D777" s="5"/>
      <c r="E777" s="131"/>
      <c r="F777" s="131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6">
      <c r="A778" s="131"/>
      <c r="B778" s="131"/>
      <c r="C778" s="5"/>
      <c r="D778" s="5"/>
      <c r="E778" s="131"/>
      <c r="F778" s="131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6">
      <c r="A779" s="131"/>
      <c r="B779" s="131"/>
      <c r="C779" s="5"/>
      <c r="D779" s="5"/>
      <c r="E779" s="131"/>
      <c r="F779" s="131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6">
      <c r="A780" s="131"/>
      <c r="B780" s="131"/>
      <c r="C780" s="5"/>
      <c r="D780" s="5"/>
      <c r="E780" s="131"/>
      <c r="F780" s="131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6">
      <c r="A781" s="131"/>
      <c r="B781" s="131"/>
      <c r="C781" s="5"/>
      <c r="D781" s="5"/>
      <c r="E781" s="131"/>
      <c r="F781" s="131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6">
      <c r="A782" s="131"/>
      <c r="B782" s="131"/>
      <c r="C782" s="5"/>
      <c r="D782" s="5"/>
      <c r="E782" s="131"/>
      <c r="F782" s="131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6">
      <c r="A783" s="131"/>
      <c r="B783" s="131"/>
      <c r="C783" s="5"/>
      <c r="D783" s="5"/>
      <c r="E783" s="131"/>
      <c r="F783" s="131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6">
      <c r="A784" s="131"/>
      <c r="B784" s="131"/>
      <c r="C784" s="5"/>
      <c r="D784" s="5"/>
      <c r="E784" s="131"/>
      <c r="F784" s="131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6">
      <c r="A785" s="131"/>
      <c r="B785" s="131"/>
      <c r="C785" s="5"/>
      <c r="D785" s="5"/>
      <c r="E785" s="131"/>
      <c r="F785" s="131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6">
      <c r="A786" s="131"/>
      <c r="B786" s="131"/>
      <c r="C786" s="5"/>
      <c r="D786" s="5"/>
      <c r="E786" s="131"/>
      <c r="F786" s="131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6">
      <c r="A787" s="131"/>
      <c r="B787" s="131"/>
      <c r="C787" s="5"/>
      <c r="D787" s="5"/>
      <c r="E787" s="131"/>
      <c r="F787" s="131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6">
      <c r="A788" s="131"/>
      <c r="B788" s="131"/>
      <c r="C788" s="5"/>
      <c r="D788" s="5"/>
      <c r="E788" s="131"/>
      <c r="F788" s="131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6">
      <c r="A789" s="131"/>
      <c r="B789" s="131"/>
      <c r="C789" s="5"/>
      <c r="D789" s="5"/>
      <c r="E789" s="131"/>
      <c r="F789" s="131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6">
      <c r="A790" s="131"/>
      <c r="B790" s="131"/>
      <c r="C790" s="5"/>
      <c r="D790" s="5"/>
      <c r="E790" s="131"/>
      <c r="F790" s="131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6">
      <c r="A791" s="131"/>
      <c r="B791" s="131"/>
      <c r="C791" s="5"/>
      <c r="D791" s="5"/>
      <c r="E791" s="131"/>
      <c r="F791" s="131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6">
      <c r="A792" s="131"/>
      <c r="B792" s="131"/>
      <c r="C792" s="5"/>
      <c r="D792" s="5"/>
      <c r="E792" s="131"/>
      <c r="F792" s="131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6">
      <c r="A793" s="131"/>
      <c r="B793" s="131"/>
      <c r="C793" s="5"/>
      <c r="D793" s="5"/>
      <c r="E793" s="131"/>
      <c r="F793" s="131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6">
      <c r="A794" s="131"/>
      <c r="B794" s="131"/>
      <c r="C794" s="5"/>
      <c r="D794" s="5"/>
      <c r="E794" s="131"/>
      <c r="F794" s="131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6">
      <c r="A795" s="131"/>
      <c r="B795" s="131"/>
      <c r="C795" s="5"/>
      <c r="D795" s="5"/>
      <c r="E795" s="131"/>
      <c r="F795" s="131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6">
      <c r="A796" s="131"/>
      <c r="B796" s="131"/>
      <c r="C796" s="5"/>
      <c r="D796" s="5"/>
      <c r="E796" s="131"/>
      <c r="F796" s="131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6">
      <c r="A797" s="131"/>
      <c r="B797" s="131"/>
      <c r="C797" s="5"/>
      <c r="D797" s="5"/>
      <c r="E797" s="131"/>
      <c r="F797" s="131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6">
      <c r="A798" s="131"/>
      <c r="B798" s="131"/>
      <c r="C798" s="5"/>
      <c r="D798" s="5"/>
      <c r="E798" s="131"/>
      <c r="F798" s="131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6">
      <c r="A799" s="131"/>
      <c r="B799" s="131"/>
      <c r="C799" s="5"/>
      <c r="D799" s="5"/>
      <c r="E799" s="131"/>
      <c r="F799" s="131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6">
      <c r="A800" s="131"/>
      <c r="B800" s="131"/>
      <c r="C800" s="5"/>
      <c r="D800" s="5"/>
      <c r="E800" s="131"/>
      <c r="F800" s="131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6">
      <c r="A801" s="131"/>
      <c r="B801" s="131"/>
      <c r="C801" s="5"/>
      <c r="D801" s="5"/>
      <c r="E801" s="131"/>
      <c r="F801" s="131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6">
      <c r="A802" s="131"/>
      <c r="B802" s="131"/>
      <c r="C802" s="5"/>
      <c r="D802" s="5"/>
      <c r="E802" s="131"/>
      <c r="F802" s="131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6">
      <c r="A803" s="131"/>
      <c r="B803" s="131"/>
      <c r="C803" s="5"/>
      <c r="D803" s="5"/>
      <c r="E803" s="131"/>
      <c r="F803" s="131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6">
      <c r="A804" s="131"/>
      <c r="B804" s="131"/>
      <c r="C804" s="5"/>
      <c r="D804" s="5"/>
      <c r="E804" s="131"/>
      <c r="F804" s="131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6">
      <c r="A805" s="131"/>
      <c r="B805" s="131"/>
      <c r="C805" s="5"/>
      <c r="D805" s="5"/>
      <c r="E805" s="131"/>
      <c r="F805" s="131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6">
      <c r="A806" s="131"/>
      <c r="B806" s="131"/>
      <c r="C806" s="5"/>
      <c r="D806" s="5"/>
      <c r="E806" s="131"/>
      <c r="F806" s="131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6">
      <c r="A807" s="131"/>
      <c r="B807" s="131"/>
      <c r="C807" s="5"/>
      <c r="D807" s="5"/>
      <c r="E807" s="131"/>
      <c r="F807" s="131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6">
      <c r="A808" s="131"/>
      <c r="B808" s="131"/>
      <c r="C808" s="5"/>
      <c r="D808" s="5"/>
      <c r="E808" s="131"/>
      <c r="F808" s="131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6">
      <c r="A809" s="131"/>
      <c r="B809" s="131"/>
      <c r="C809" s="5"/>
      <c r="D809" s="5"/>
      <c r="E809" s="131"/>
      <c r="F809" s="131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6">
      <c r="A810" s="131"/>
      <c r="B810" s="131"/>
      <c r="C810" s="5"/>
      <c r="D810" s="5"/>
      <c r="E810" s="131"/>
      <c r="F810" s="131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6">
      <c r="A811" s="131"/>
      <c r="B811" s="131"/>
      <c r="C811" s="5"/>
      <c r="D811" s="5"/>
      <c r="E811" s="131"/>
      <c r="F811" s="131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6">
      <c r="A812" s="131"/>
      <c r="B812" s="131"/>
      <c r="C812" s="5"/>
      <c r="D812" s="5"/>
      <c r="E812" s="131"/>
      <c r="F812" s="131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6">
      <c r="A813" s="131"/>
      <c r="B813" s="131"/>
      <c r="C813" s="5"/>
      <c r="D813" s="5"/>
      <c r="E813" s="131"/>
      <c r="F813" s="131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6">
      <c r="A814" s="131"/>
      <c r="B814" s="131"/>
      <c r="C814" s="5"/>
      <c r="D814" s="5"/>
      <c r="E814" s="131"/>
      <c r="F814" s="131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6">
      <c r="A815" s="131"/>
      <c r="B815" s="131"/>
      <c r="C815" s="5"/>
      <c r="D815" s="5"/>
      <c r="E815" s="131"/>
      <c r="F815" s="131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6">
      <c r="A816" s="131"/>
      <c r="B816" s="131"/>
      <c r="C816" s="5"/>
      <c r="D816" s="5"/>
      <c r="E816" s="131"/>
      <c r="F816" s="131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6">
      <c r="A817" s="131"/>
      <c r="B817" s="131"/>
      <c r="C817" s="5"/>
      <c r="D817" s="5"/>
      <c r="E817" s="131"/>
      <c r="F817" s="131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6">
      <c r="A818" s="131"/>
      <c r="B818" s="131"/>
      <c r="C818" s="5"/>
      <c r="D818" s="5"/>
      <c r="E818" s="131"/>
      <c r="F818" s="131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6">
      <c r="A819" s="131"/>
      <c r="B819" s="131"/>
      <c r="C819" s="5"/>
      <c r="D819" s="5"/>
      <c r="E819" s="131"/>
      <c r="F819" s="131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6">
      <c r="A820" s="131"/>
      <c r="B820" s="131"/>
      <c r="C820" s="5"/>
      <c r="D820" s="5"/>
      <c r="E820" s="131"/>
      <c r="F820" s="131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6">
      <c r="A821" s="131"/>
      <c r="B821" s="131"/>
      <c r="C821" s="5"/>
      <c r="D821" s="5"/>
      <c r="E821" s="131"/>
      <c r="F821" s="131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6">
      <c r="A822" s="131"/>
      <c r="B822" s="131"/>
      <c r="C822" s="5"/>
      <c r="D822" s="5"/>
      <c r="E822" s="131"/>
      <c r="F822" s="131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6">
      <c r="A823" s="131"/>
      <c r="B823" s="131"/>
      <c r="C823" s="5"/>
      <c r="D823" s="5"/>
      <c r="E823" s="131"/>
      <c r="F823" s="131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6">
      <c r="A824" s="131"/>
      <c r="B824" s="131"/>
      <c r="C824" s="5"/>
      <c r="D824" s="5"/>
      <c r="E824" s="131"/>
      <c r="F824" s="131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6">
      <c r="A825" s="131"/>
      <c r="B825" s="131"/>
      <c r="C825" s="5"/>
      <c r="D825" s="5"/>
      <c r="E825" s="131"/>
      <c r="F825" s="131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6">
      <c r="A826" s="131"/>
      <c r="B826" s="131"/>
      <c r="C826" s="5"/>
      <c r="D826" s="5"/>
      <c r="E826" s="131"/>
      <c r="F826" s="131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6">
      <c r="A827" s="131"/>
      <c r="B827" s="131"/>
      <c r="C827" s="5"/>
      <c r="D827" s="5"/>
      <c r="E827" s="131"/>
      <c r="F827" s="131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6">
      <c r="A828" s="131"/>
      <c r="B828" s="131"/>
      <c r="C828" s="5"/>
      <c r="D828" s="5"/>
      <c r="E828" s="131"/>
      <c r="F828" s="131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6">
      <c r="A829" s="131"/>
      <c r="B829" s="131"/>
      <c r="C829" s="5"/>
      <c r="D829" s="5"/>
      <c r="E829" s="131"/>
      <c r="F829" s="131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6">
      <c r="A830" s="131"/>
      <c r="B830" s="131"/>
      <c r="C830" s="5"/>
      <c r="D830" s="5"/>
      <c r="E830" s="131"/>
      <c r="F830" s="131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6">
      <c r="A831" s="131"/>
      <c r="B831" s="131"/>
      <c r="C831" s="5"/>
      <c r="D831" s="5"/>
      <c r="E831" s="131"/>
      <c r="F831" s="131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6">
      <c r="A832" s="131"/>
      <c r="B832" s="131"/>
      <c r="C832" s="5"/>
      <c r="D832" s="5"/>
      <c r="E832" s="131"/>
      <c r="F832" s="131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6">
      <c r="A833" s="131"/>
      <c r="B833" s="131"/>
      <c r="C833" s="5"/>
      <c r="D833" s="5"/>
      <c r="E833" s="131"/>
      <c r="F833" s="131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6">
      <c r="A834" s="131"/>
      <c r="B834" s="131"/>
      <c r="C834" s="5"/>
      <c r="D834" s="5"/>
      <c r="E834" s="131"/>
      <c r="F834" s="131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6">
      <c r="A835" s="131"/>
      <c r="B835" s="131"/>
      <c r="C835" s="5"/>
      <c r="D835" s="5"/>
      <c r="E835" s="131"/>
      <c r="F835" s="131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6">
      <c r="A836" s="131"/>
      <c r="B836" s="131"/>
      <c r="C836" s="5"/>
      <c r="D836" s="5"/>
      <c r="E836" s="131"/>
      <c r="F836" s="131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6">
      <c r="A837" s="131"/>
      <c r="B837" s="131"/>
      <c r="C837" s="5"/>
      <c r="D837" s="5"/>
      <c r="E837" s="131"/>
      <c r="F837" s="131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6">
      <c r="A838" s="131"/>
      <c r="B838" s="131"/>
      <c r="C838" s="5"/>
      <c r="D838" s="5"/>
      <c r="E838" s="131"/>
      <c r="F838" s="131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6">
      <c r="A839" s="131"/>
      <c r="B839" s="131"/>
      <c r="C839" s="5"/>
      <c r="D839" s="5"/>
      <c r="E839" s="131"/>
      <c r="F839" s="131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6">
      <c r="A840" s="131"/>
      <c r="B840" s="131"/>
      <c r="C840" s="5"/>
      <c r="D840" s="5"/>
      <c r="E840" s="131"/>
      <c r="F840" s="131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6">
      <c r="A841" s="131"/>
      <c r="B841" s="131"/>
      <c r="C841" s="5"/>
      <c r="D841" s="5"/>
      <c r="E841" s="131"/>
      <c r="F841" s="131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6">
      <c r="A842" s="131"/>
      <c r="B842" s="131"/>
      <c r="C842" s="5"/>
      <c r="D842" s="5"/>
      <c r="E842" s="131"/>
      <c r="F842" s="131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6">
      <c r="A843" s="131"/>
      <c r="B843" s="131"/>
      <c r="C843" s="5"/>
      <c r="D843" s="5"/>
      <c r="E843" s="131"/>
      <c r="F843" s="131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6">
      <c r="A844" s="131"/>
      <c r="B844" s="131"/>
      <c r="C844" s="5"/>
      <c r="D844" s="5"/>
      <c r="E844" s="131"/>
      <c r="F844" s="131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6">
      <c r="A845" s="131"/>
      <c r="B845" s="131"/>
      <c r="C845" s="5"/>
      <c r="D845" s="5"/>
      <c r="E845" s="131"/>
      <c r="F845" s="131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6">
      <c r="A846" s="131"/>
      <c r="B846" s="131"/>
      <c r="C846" s="5"/>
      <c r="D846" s="5"/>
      <c r="E846" s="131"/>
      <c r="F846" s="131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6">
      <c r="A847" s="131"/>
      <c r="B847" s="131"/>
      <c r="C847" s="5"/>
      <c r="D847" s="5"/>
      <c r="E847" s="131"/>
      <c r="F847" s="131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6">
      <c r="A848" s="131"/>
      <c r="B848" s="131"/>
      <c r="C848" s="5"/>
      <c r="D848" s="5"/>
      <c r="E848" s="131"/>
      <c r="F848" s="131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6">
      <c r="A849" s="131"/>
      <c r="B849" s="131"/>
      <c r="C849" s="5"/>
      <c r="D849" s="5"/>
      <c r="E849" s="131"/>
      <c r="F849" s="131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6">
      <c r="A850" s="131"/>
      <c r="B850" s="131"/>
      <c r="C850" s="5"/>
      <c r="D850" s="5"/>
      <c r="E850" s="131"/>
      <c r="F850" s="131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6">
      <c r="A851" s="131"/>
      <c r="B851" s="131"/>
      <c r="C851" s="5"/>
      <c r="D851" s="5"/>
      <c r="E851" s="131"/>
      <c r="F851" s="131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6">
      <c r="A852" s="131"/>
      <c r="B852" s="131"/>
      <c r="C852" s="5"/>
      <c r="D852" s="5"/>
      <c r="E852" s="131"/>
      <c r="F852" s="131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6">
      <c r="A853" s="131"/>
      <c r="B853" s="131"/>
      <c r="C853" s="5"/>
      <c r="D853" s="5"/>
      <c r="E853" s="131"/>
      <c r="F853" s="131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6">
      <c r="A854" s="131"/>
      <c r="B854" s="131"/>
      <c r="C854" s="5"/>
      <c r="D854" s="5"/>
      <c r="E854" s="131"/>
      <c r="F854" s="131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6">
      <c r="A855" s="131"/>
      <c r="B855" s="131"/>
      <c r="C855" s="5"/>
      <c r="D855" s="5"/>
      <c r="E855" s="131"/>
      <c r="F855" s="131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6">
      <c r="A856" s="131"/>
      <c r="B856" s="131"/>
      <c r="C856" s="5"/>
      <c r="D856" s="5"/>
      <c r="E856" s="131"/>
      <c r="F856" s="131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6">
      <c r="A857" s="131"/>
      <c r="B857" s="131"/>
      <c r="C857" s="5"/>
      <c r="D857" s="5"/>
      <c r="E857" s="131"/>
      <c r="F857" s="131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6">
      <c r="A858" s="131"/>
      <c r="B858" s="131"/>
      <c r="C858" s="5"/>
      <c r="D858" s="5"/>
      <c r="E858" s="131"/>
      <c r="F858" s="131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6">
      <c r="A859" s="131"/>
      <c r="B859" s="131"/>
      <c r="C859" s="5"/>
      <c r="D859" s="5"/>
      <c r="E859" s="131"/>
      <c r="F859" s="131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6">
      <c r="A860" s="131"/>
      <c r="B860" s="131"/>
      <c r="C860" s="5"/>
      <c r="D860" s="5"/>
      <c r="E860" s="131"/>
      <c r="F860" s="131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6">
      <c r="A861" s="131"/>
      <c r="B861" s="131"/>
      <c r="C861" s="5"/>
      <c r="D861" s="5"/>
      <c r="E861" s="131"/>
      <c r="F861" s="131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6">
      <c r="A862" s="131"/>
      <c r="B862" s="131"/>
      <c r="C862" s="5"/>
      <c r="D862" s="5"/>
      <c r="E862" s="131"/>
      <c r="F862" s="131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6">
      <c r="A863" s="131"/>
      <c r="B863" s="131"/>
      <c r="C863" s="5"/>
      <c r="D863" s="5"/>
      <c r="E863" s="131"/>
      <c r="F863" s="131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6">
      <c r="A864" s="131"/>
      <c r="B864" s="131"/>
      <c r="C864" s="5"/>
      <c r="D864" s="5"/>
      <c r="E864" s="131"/>
      <c r="F864" s="131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6">
      <c r="A865" s="131"/>
      <c r="B865" s="131"/>
      <c r="C865" s="5"/>
      <c r="D865" s="5"/>
      <c r="E865" s="131"/>
      <c r="F865" s="131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6">
      <c r="A866" s="131"/>
      <c r="B866" s="131"/>
      <c r="C866" s="5"/>
      <c r="D866" s="5"/>
      <c r="E866" s="131"/>
      <c r="F866" s="131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6">
      <c r="A867" s="131"/>
      <c r="B867" s="131"/>
      <c r="C867" s="5"/>
      <c r="D867" s="5"/>
      <c r="E867" s="131"/>
      <c r="F867" s="131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6">
      <c r="A868" s="131"/>
      <c r="B868" s="131"/>
      <c r="C868" s="5"/>
      <c r="D868" s="5"/>
      <c r="E868" s="131"/>
      <c r="F868" s="131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6">
      <c r="A869" s="131"/>
      <c r="B869" s="131"/>
      <c r="C869" s="5"/>
      <c r="D869" s="5"/>
      <c r="E869" s="131"/>
      <c r="F869" s="131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6">
      <c r="A870" s="131"/>
      <c r="B870" s="131"/>
      <c r="C870" s="5"/>
      <c r="D870" s="5"/>
      <c r="E870" s="131"/>
      <c r="F870" s="131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6">
      <c r="A871" s="131"/>
      <c r="B871" s="131"/>
      <c r="C871" s="5"/>
      <c r="D871" s="5"/>
      <c r="E871" s="131"/>
      <c r="F871" s="131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6">
      <c r="A872" s="131"/>
      <c r="B872" s="131"/>
      <c r="C872" s="5"/>
      <c r="D872" s="5"/>
      <c r="E872" s="131"/>
      <c r="F872" s="131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6">
      <c r="A873" s="131"/>
      <c r="B873" s="131"/>
      <c r="C873" s="5"/>
      <c r="D873" s="5"/>
      <c r="E873" s="131"/>
      <c r="F873" s="131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6">
      <c r="A874" s="131"/>
      <c r="B874" s="131"/>
      <c r="C874" s="5"/>
      <c r="D874" s="5"/>
      <c r="E874" s="131"/>
      <c r="F874" s="131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6">
      <c r="A875" s="131"/>
      <c r="B875" s="131"/>
      <c r="C875" s="5"/>
      <c r="D875" s="5"/>
      <c r="E875" s="131"/>
      <c r="F875" s="131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6">
      <c r="A876" s="131"/>
      <c r="B876" s="131"/>
      <c r="C876" s="5"/>
      <c r="D876" s="5"/>
      <c r="E876" s="131"/>
      <c r="F876" s="131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6">
      <c r="A877" s="131"/>
      <c r="B877" s="131"/>
      <c r="C877" s="5"/>
      <c r="D877" s="5"/>
      <c r="E877" s="131"/>
      <c r="F877" s="131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6">
      <c r="A878" s="131"/>
      <c r="B878" s="131"/>
      <c r="C878" s="5"/>
      <c r="D878" s="5"/>
      <c r="E878" s="131"/>
      <c r="F878" s="131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6">
      <c r="A879" s="131"/>
      <c r="B879" s="131"/>
      <c r="C879" s="5"/>
      <c r="D879" s="5"/>
      <c r="E879" s="131"/>
      <c r="F879" s="131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6">
      <c r="A880" s="131"/>
      <c r="B880" s="131"/>
      <c r="C880" s="5"/>
      <c r="D880" s="5"/>
      <c r="E880" s="131"/>
      <c r="F880" s="131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6">
      <c r="A881" s="131"/>
      <c r="B881" s="131"/>
      <c r="C881" s="5"/>
      <c r="D881" s="5"/>
      <c r="E881" s="131"/>
      <c r="F881" s="131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6">
      <c r="A882" s="131"/>
      <c r="B882" s="131"/>
      <c r="C882" s="5"/>
      <c r="D882" s="5"/>
      <c r="E882" s="131"/>
      <c r="F882" s="131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6">
      <c r="A883" s="131"/>
      <c r="B883" s="131"/>
      <c r="C883" s="5"/>
      <c r="D883" s="5"/>
      <c r="E883" s="131"/>
      <c r="F883" s="131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6">
      <c r="A884" s="131"/>
      <c r="B884" s="131"/>
      <c r="C884" s="5"/>
      <c r="D884" s="5"/>
      <c r="E884" s="131"/>
      <c r="F884" s="131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6">
      <c r="A885" s="131"/>
      <c r="B885" s="131"/>
      <c r="C885" s="5"/>
      <c r="D885" s="5"/>
      <c r="E885" s="131"/>
      <c r="F885" s="131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6">
      <c r="A886" s="131"/>
      <c r="B886" s="131"/>
      <c r="C886" s="5"/>
      <c r="D886" s="5"/>
      <c r="E886" s="131"/>
      <c r="F886" s="131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6">
      <c r="A887" s="131"/>
      <c r="B887" s="131"/>
      <c r="C887" s="5"/>
      <c r="D887" s="5"/>
      <c r="E887" s="131"/>
      <c r="F887" s="131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6">
      <c r="A888" s="131"/>
      <c r="B888" s="131"/>
      <c r="C888" s="5"/>
      <c r="D888" s="5"/>
      <c r="E888" s="131"/>
      <c r="F888" s="131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6">
      <c r="A889" s="131"/>
      <c r="B889" s="131"/>
      <c r="C889" s="5"/>
      <c r="D889" s="5"/>
      <c r="E889" s="131"/>
      <c r="F889" s="131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6">
      <c r="A890" s="131"/>
      <c r="B890" s="131"/>
      <c r="C890" s="5"/>
      <c r="D890" s="5"/>
      <c r="E890" s="131"/>
      <c r="F890" s="131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6">
      <c r="A891" s="131"/>
      <c r="B891" s="131"/>
      <c r="C891" s="5"/>
      <c r="D891" s="5"/>
      <c r="E891" s="131"/>
      <c r="F891" s="131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6">
      <c r="A892" s="131"/>
      <c r="B892" s="131"/>
      <c r="C892" s="5"/>
      <c r="D892" s="5"/>
      <c r="E892" s="131"/>
      <c r="F892" s="131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6">
      <c r="A893" s="131"/>
      <c r="B893" s="131"/>
      <c r="C893" s="5"/>
      <c r="D893" s="5"/>
      <c r="E893" s="131"/>
      <c r="F893" s="131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6">
      <c r="A894" s="131"/>
      <c r="B894" s="131"/>
      <c r="C894" s="5"/>
      <c r="D894" s="5"/>
      <c r="E894" s="131"/>
      <c r="F894" s="131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6">
      <c r="A895" s="131"/>
      <c r="B895" s="131"/>
      <c r="C895" s="5"/>
      <c r="D895" s="5"/>
      <c r="E895" s="131"/>
      <c r="F895" s="131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6">
      <c r="A896" s="131"/>
      <c r="B896" s="131"/>
      <c r="C896" s="5"/>
      <c r="D896" s="5"/>
      <c r="E896" s="131"/>
      <c r="F896" s="131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6">
      <c r="A897" s="131"/>
      <c r="B897" s="131"/>
      <c r="C897" s="5"/>
      <c r="D897" s="5"/>
      <c r="E897" s="131"/>
      <c r="F897" s="131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6">
      <c r="A898" s="131"/>
      <c r="B898" s="131"/>
      <c r="C898" s="5"/>
      <c r="D898" s="5"/>
      <c r="E898" s="131"/>
      <c r="F898" s="131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6">
      <c r="A899" s="131"/>
      <c r="B899" s="131"/>
      <c r="C899" s="5"/>
      <c r="D899" s="5"/>
      <c r="E899" s="131"/>
      <c r="F899" s="131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6">
      <c r="A900" s="131"/>
      <c r="B900" s="131"/>
      <c r="C900" s="5"/>
      <c r="D900" s="5"/>
      <c r="E900" s="131"/>
      <c r="F900" s="131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6">
      <c r="A901" s="131"/>
      <c r="B901" s="131"/>
      <c r="C901" s="5"/>
      <c r="D901" s="5"/>
      <c r="E901" s="131"/>
      <c r="F901" s="131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6">
      <c r="A902" s="131"/>
      <c r="B902" s="131"/>
      <c r="C902" s="5"/>
      <c r="D902" s="5"/>
      <c r="E902" s="131"/>
      <c r="F902" s="131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6">
      <c r="A903" s="131"/>
      <c r="B903" s="131"/>
      <c r="C903" s="5"/>
      <c r="D903" s="5"/>
      <c r="E903" s="131"/>
      <c r="F903" s="131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6">
      <c r="A904" s="131"/>
      <c r="B904" s="131"/>
      <c r="C904" s="5"/>
      <c r="D904" s="5"/>
      <c r="E904" s="131"/>
      <c r="F904" s="131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6">
      <c r="A905" s="131"/>
      <c r="B905" s="131"/>
      <c r="C905" s="5"/>
      <c r="D905" s="5"/>
      <c r="E905" s="131"/>
      <c r="F905" s="131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6">
      <c r="A906" s="131"/>
      <c r="B906" s="131"/>
      <c r="C906" s="5"/>
      <c r="D906" s="5"/>
      <c r="E906" s="131"/>
      <c r="F906" s="131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6">
      <c r="A907" s="131"/>
      <c r="B907" s="131"/>
      <c r="C907" s="5"/>
      <c r="D907" s="5"/>
      <c r="E907" s="131"/>
      <c r="F907" s="131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6">
      <c r="A908" s="131"/>
      <c r="B908" s="131"/>
      <c r="C908" s="5"/>
      <c r="D908" s="5"/>
      <c r="E908" s="131"/>
      <c r="F908" s="131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6">
      <c r="A909" s="131"/>
      <c r="B909" s="131"/>
      <c r="C909" s="5"/>
      <c r="D909" s="5"/>
      <c r="E909" s="131"/>
      <c r="F909" s="131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6">
      <c r="A910" s="131"/>
      <c r="B910" s="131"/>
      <c r="C910" s="5"/>
      <c r="D910" s="5"/>
      <c r="E910" s="131"/>
      <c r="F910" s="131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6">
      <c r="A911" s="131"/>
      <c r="B911" s="131"/>
      <c r="C911" s="5"/>
      <c r="D911" s="5"/>
      <c r="E911" s="131"/>
      <c r="F911" s="131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6">
      <c r="A912" s="131"/>
      <c r="B912" s="131"/>
      <c r="C912" s="5"/>
      <c r="D912" s="5"/>
      <c r="E912" s="131"/>
      <c r="F912" s="131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6">
      <c r="A913" s="131"/>
      <c r="B913" s="131"/>
      <c r="C913" s="5"/>
      <c r="D913" s="5"/>
      <c r="E913" s="131"/>
      <c r="F913" s="131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6">
      <c r="A914" s="131"/>
      <c r="B914" s="131"/>
      <c r="C914" s="5"/>
      <c r="D914" s="5"/>
      <c r="E914" s="131"/>
      <c r="F914" s="131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6">
      <c r="A915" s="131"/>
      <c r="B915" s="131"/>
      <c r="C915" s="5"/>
      <c r="D915" s="5"/>
      <c r="E915" s="131"/>
      <c r="F915" s="131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6">
      <c r="A916" s="131"/>
      <c r="B916" s="131"/>
      <c r="C916" s="5"/>
      <c r="D916" s="5"/>
      <c r="E916" s="131"/>
      <c r="F916" s="131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6">
      <c r="A917" s="131"/>
      <c r="B917" s="131"/>
      <c r="C917" s="5"/>
      <c r="D917" s="5"/>
      <c r="E917" s="131"/>
      <c r="F917" s="131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6">
      <c r="A918" s="131"/>
      <c r="B918" s="131"/>
      <c r="C918" s="5"/>
      <c r="D918" s="5"/>
      <c r="E918" s="131"/>
      <c r="F918" s="131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6">
      <c r="A919" s="131"/>
      <c r="B919" s="131"/>
      <c r="C919" s="5"/>
      <c r="D919" s="5"/>
      <c r="E919" s="131"/>
      <c r="F919" s="131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6">
      <c r="A920" s="131"/>
      <c r="B920" s="131"/>
      <c r="C920" s="5"/>
      <c r="D920" s="5"/>
      <c r="E920" s="131"/>
      <c r="F920" s="131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6">
      <c r="A921" s="131"/>
      <c r="B921" s="131"/>
      <c r="C921" s="5"/>
      <c r="D921" s="5"/>
      <c r="E921" s="131"/>
      <c r="F921" s="131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6">
      <c r="A922" s="131"/>
      <c r="B922" s="131"/>
      <c r="C922" s="5"/>
      <c r="D922" s="5"/>
      <c r="E922" s="131"/>
      <c r="F922" s="131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6">
      <c r="A923" s="131"/>
      <c r="B923" s="131"/>
      <c r="C923" s="5"/>
      <c r="D923" s="5"/>
      <c r="E923" s="131"/>
      <c r="F923" s="131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6">
      <c r="A924" s="131"/>
      <c r="B924" s="131"/>
      <c r="C924" s="5"/>
      <c r="D924" s="5"/>
      <c r="E924" s="131"/>
      <c r="F924" s="131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6">
      <c r="A925" s="131"/>
      <c r="B925" s="131"/>
      <c r="C925" s="5"/>
      <c r="D925" s="5"/>
      <c r="E925" s="131"/>
      <c r="F925" s="131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6">
      <c r="A926" s="131"/>
      <c r="B926" s="131"/>
      <c r="C926" s="5"/>
      <c r="D926" s="5"/>
      <c r="E926" s="131"/>
      <c r="F926" s="131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6">
      <c r="A927" s="131"/>
      <c r="B927" s="131"/>
      <c r="C927" s="5"/>
      <c r="D927" s="5"/>
      <c r="E927" s="131"/>
      <c r="F927" s="131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6">
      <c r="A928" s="131"/>
      <c r="B928" s="131"/>
      <c r="C928" s="5"/>
      <c r="D928" s="5"/>
      <c r="E928" s="131"/>
      <c r="F928" s="131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6">
      <c r="A929" s="131"/>
      <c r="B929" s="131"/>
      <c r="C929" s="5"/>
      <c r="D929" s="5"/>
      <c r="E929" s="131"/>
      <c r="F929" s="131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6">
      <c r="A930" s="131"/>
      <c r="B930" s="131"/>
      <c r="C930" s="5"/>
      <c r="D930" s="5"/>
      <c r="E930" s="131"/>
      <c r="F930" s="131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6">
      <c r="A931" s="131"/>
      <c r="B931" s="131"/>
      <c r="C931" s="5"/>
      <c r="D931" s="5"/>
      <c r="E931" s="131"/>
      <c r="F931" s="131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6">
      <c r="A932" s="131"/>
      <c r="B932" s="131"/>
      <c r="C932" s="5"/>
      <c r="D932" s="5"/>
      <c r="E932" s="131"/>
      <c r="F932" s="131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6">
      <c r="A933" s="131"/>
      <c r="B933" s="131"/>
      <c r="C933" s="5"/>
      <c r="D933" s="5"/>
      <c r="E933" s="131"/>
      <c r="F933" s="131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6">
      <c r="A934" s="131"/>
      <c r="B934" s="131"/>
      <c r="C934" s="5"/>
      <c r="D934" s="5"/>
      <c r="E934" s="131"/>
      <c r="F934" s="131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6">
      <c r="A935" s="131"/>
      <c r="B935" s="131"/>
      <c r="C935" s="5"/>
      <c r="D935" s="5"/>
      <c r="E935" s="131"/>
      <c r="F935" s="131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6">
      <c r="A936" s="131"/>
      <c r="B936" s="131"/>
      <c r="C936" s="5"/>
      <c r="D936" s="5"/>
      <c r="E936" s="131"/>
      <c r="F936" s="131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6">
      <c r="A937" s="131"/>
      <c r="B937" s="131"/>
      <c r="C937" s="5"/>
      <c r="D937" s="5"/>
      <c r="E937" s="131"/>
      <c r="F937" s="131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6">
      <c r="A938" s="131"/>
      <c r="B938" s="131"/>
      <c r="C938" s="5"/>
      <c r="D938" s="5"/>
      <c r="E938" s="131"/>
      <c r="F938" s="131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6">
      <c r="A939" s="131"/>
      <c r="B939" s="131"/>
      <c r="C939" s="5"/>
      <c r="D939" s="5"/>
      <c r="E939" s="131"/>
      <c r="F939" s="131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6">
      <c r="A940" s="131"/>
      <c r="B940" s="131"/>
      <c r="C940" s="5"/>
      <c r="D940" s="5"/>
      <c r="E940" s="131"/>
      <c r="F940" s="131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6">
      <c r="A941" s="131"/>
      <c r="B941" s="131"/>
      <c r="C941" s="5"/>
      <c r="D941" s="5"/>
      <c r="E941" s="131"/>
      <c r="F941" s="131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6">
      <c r="A942" s="131"/>
      <c r="B942" s="131"/>
      <c r="C942" s="5"/>
      <c r="D942" s="5"/>
      <c r="E942" s="131"/>
      <c r="F942" s="131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6">
      <c r="A943" s="131"/>
      <c r="B943" s="131"/>
      <c r="C943" s="5"/>
      <c r="D943" s="5"/>
      <c r="E943" s="131"/>
      <c r="F943" s="131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6">
      <c r="A944" s="131"/>
      <c r="B944" s="131"/>
      <c r="C944" s="5"/>
      <c r="D944" s="5"/>
      <c r="E944" s="131"/>
      <c r="F944" s="131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6">
      <c r="A945" s="131"/>
      <c r="B945" s="131"/>
      <c r="C945" s="5"/>
      <c r="D945" s="5"/>
      <c r="E945" s="131"/>
      <c r="F945" s="131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6">
      <c r="A946" s="131"/>
      <c r="B946" s="131"/>
      <c r="C946" s="5"/>
      <c r="D946" s="5"/>
      <c r="E946" s="131"/>
      <c r="F946" s="131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6">
      <c r="A947" s="131"/>
      <c r="B947" s="131"/>
      <c r="C947" s="5"/>
      <c r="D947" s="5"/>
      <c r="E947" s="131"/>
      <c r="F947" s="131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6">
      <c r="A948" s="131"/>
      <c r="B948" s="131"/>
      <c r="C948" s="5"/>
      <c r="D948" s="5"/>
      <c r="E948" s="131"/>
      <c r="F948" s="131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6">
      <c r="A949" s="131"/>
      <c r="B949" s="131"/>
      <c r="C949" s="5"/>
      <c r="D949" s="5"/>
      <c r="E949" s="131"/>
      <c r="F949" s="131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6">
      <c r="A950" s="131"/>
      <c r="B950" s="131"/>
      <c r="C950" s="5"/>
      <c r="D950" s="5"/>
      <c r="E950" s="131"/>
      <c r="F950" s="131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6">
      <c r="A951" s="131"/>
      <c r="B951" s="131"/>
      <c r="C951" s="5"/>
      <c r="D951" s="5"/>
      <c r="E951" s="131"/>
      <c r="F951" s="131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6">
      <c r="A952" s="131"/>
      <c r="B952" s="131"/>
      <c r="C952" s="5"/>
      <c r="D952" s="5"/>
      <c r="E952" s="131"/>
      <c r="F952" s="131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6">
      <c r="A953" s="131"/>
      <c r="B953" s="131"/>
      <c r="C953" s="5"/>
      <c r="D953" s="5"/>
      <c r="E953" s="131"/>
      <c r="F953" s="131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6">
      <c r="A954" s="131"/>
      <c r="B954" s="131"/>
      <c r="C954" s="5"/>
      <c r="D954" s="5"/>
      <c r="E954" s="131"/>
      <c r="F954" s="131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6">
      <c r="A955" s="131"/>
      <c r="B955" s="131"/>
      <c r="C955" s="5"/>
      <c r="D955" s="5"/>
      <c r="E955" s="131"/>
      <c r="F955" s="131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6">
      <c r="A956" s="131"/>
      <c r="B956" s="131"/>
      <c r="C956" s="5"/>
      <c r="D956" s="5"/>
      <c r="E956" s="131"/>
      <c r="F956" s="131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6">
      <c r="A957" s="131"/>
      <c r="B957" s="131"/>
      <c r="C957" s="5"/>
      <c r="D957" s="5"/>
      <c r="E957" s="131"/>
      <c r="F957" s="131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6">
      <c r="A958" s="131"/>
      <c r="B958" s="131"/>
      <c r="C958" s="5"/>
      <c r="D958" s="5"/>
      <c r="E958" s="131"/>
      <c r="F958" s="131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6">
      <c r="A959" s="131"/>
      <c r="B959" s="131"/>
      <c r="C959" s="5"/>
      <c r="D959" s="5"/>
      <c r="E959" s="131"/>
      <c r="F959" s="131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6">
      <c r="A960" s="131"/>
      <c r="B960" s="131"/>
      <c r="C960" s="5"/>
      <c r="D960" s="5"/>
      <c r="E960" s="131"/>
      <c r="F960" s="131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6">
      <c r="A961" s="131"/>
      <c r="B961" s="131"/>
      <c r="C961" s="5"/>
      <c r="D961" s="5"/>
      <c r="E961" s="131"/>
      <c r="F961" s="131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6">
      <c r="A962" s="131"/>
      <c r="B962" s="131"/>
      <c r="C962" s="5"/>
      <c r="D962" s="5"/>
      <c r="E962" s="131"/>
      <c r="F962" s="131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6">
      <c r="A963" s="131"/>
      <c r="B963" s="131"/>
      <c r="C963" s="5"/>
      <c r="D963" s="5"/>
      <c r="E963" s="131"/>
      <c r="F963" s="131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6">
      <c r="A964" s="131"/>
      <c r="B964" s="131"/>
      <c r="C964" s="5"/>
      <c r="D964" s="5"/>
      <c r="E964" s="131"/>
      <c r="F964" s="131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6">
      <c r="A965" s="131"/>
      <c r="B965" s="131"/>
      <c r="C965" s="5"/>
      <c r="D965" s="5"/>
      <c r="E965" s="131"/>
      <c r="F965" s="131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6">
      <c r="A966" s="131"/>
      <c r="B966" s="131"/>
      <c r="C966" s="5"/>
      <c r="D966" s="5"/>
      <c r="E966" s="131"/>
      <c r="F966" s="131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6">
      <c r="A967" s="131"/>
      <c r="B967" s="131"/>
      <c r="C967" s="5"/>
      <c r="D967" s="5"/>
      <c r="E967" s="131"/>
      <c r="F967" s="131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6">
      <c r="A968" s="131"/>
      <c r="B968" s="131"/>
      <c r="C968" s="5"/>
      <c r="D968" s="5"/>
      <c r="E968" s="131"/>
      <c r="F968" s="131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6">
      <c r="A969" s="131"/>
      <c r="B969" s="131"/>
      <c r="C969" s="5"/>
      <c r="D969" s="5"/>
      <c r="E969" s="131"/>
      <c r="F969" s="131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6">
      <c r="A970" s="131"/>
      <c r="B970" s="131"/>
      <c r="C970" s="5"/>
      <c r="D970" s="5"/>
      <c r="E970" s="131"/>
      <c r="F970" s="131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6">
      <c r="A971" s="131"/>
      <c r="B971" s="131"/>
      <c r="C971" s="5"/>
      <c r="D971" s="5"/>
      <c r="E971" s="131"/>
      <c r="F971" s="131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6">
      <c r="A972" s="131"/>
      <c r="B972" s="131"/>
      <c r="C972" s="5"/>
      <c r="D972" s="5"/>
      <c r="E972" s="131"/>
      <c r="F972" s="131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6">
      <c r="A973" s="131"/>
      <c r="B973" s="131"/>
      <c r="C973" s="5"/>
      <c r="D973" s="5"/>
      <c r="E973" s="131"/>
      <c r="F973" s="131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6">
      <c r="A974" s="131"/>
      <c r="B974" s="131"/>
      <c r="C974" s="5"/>
      <c r="D974" s="5"/>
      <c r="E974" s="131"/>
      <c r="F974" s="131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6">
      <c r="A975" s="131"/>
      <c r="B975" s="131"/>
      <c r="C975" s="5"/>
      <c r="D975" s="5"/>
      <c r="E975" s="131"/>
      <c r="F975" s="131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6">
      <c r="A976" s="131"/>
      <c r="B976" s="131"/>
      <c r="C976" s="5"/>
      <c r="D976" s="5"/>
      <c r="E976" s="131"/>
      <c r="F976" s="131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6">
      <c r="A977" s="131"/>
      <c r="B977" s="131"/>
      <c r="C977" s="5"/>
      <c r="D977" s="5"/>
      <c r="E977" s="131"/>
      <c r="F977" s="131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6">
      <c r="A978" s="131"/>
      <c r="B978" s="131"/>
      <c r="C978" s="5"/>
      <c r="D978" s="5"/>
      <c r="E978" s="131"/>
      <c r="F978" s="131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6">
      <c r="A979" s="131"/>
      <c r="B979" s="131"/>
      <c r="C979" s="5"/>
      <c r="D979" s="5"/>
      <c r="E979" s="131"/>
      <c r="F979" s="131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6">
      <c r="A980" s="131"/>
      <c r="B980" s="131"/>
      <c r="C980" s="5"/>
      <c r="D980" s="5"/>
      <c r="E980" s="131"/>
      <c r="F980" s="131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6">
      <c r="A981" s="131"/>
      <c r="B981" s="131"/>
      <c r="C981" s="5"/>
      <c r="D981" s="5"/>
      <c r="E981" s="131"/>
      <c r="F981" s="131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6">
      <c r="A982" s="131"/>
      <c r="B982" s="131"/>
      <c r="C982" s="5"/>
      <c r="D982" s="5"/>
      <c r="E982" s="131"/>
      <c r="F982" s="131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6">
      <c r="A983" s="131"/>
      <c r="B983" s="131"/>
      <c r="C983" s="5"/>
      <c r="D983" s="5"/>
      <c r="E983" s="131"/>
      <c r="F983" s="131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6">
      <c r="A984" s="131"/>
      <c r="B984" s="131"/>
      <c r="C984" s="5"/>
      <c r="D984" s="5"/>
      <c r="E984" s="131"/>
      <c r="F984" s="131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6">
      <c r="A985" s="131"/>
      <c r="B985" s="131"/>
      <c r="C985" s="5"/>
      <c r="D985" s="5"/>
      <c r="E985" s="131"/>
      <c r="F985" s="131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6">
      <c r="A986" s="131"/>
      <c r="B986" s="131"/>
      <c r="C986" s="5"/>
      <c r="D986" s="5"/>
      <c r="E986" s="131"/>
      <c r="F986" s="131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6">
      <c r="A987" s="131"/>
      <c r="B987" s="131"/>
      <c r="C987" s="5"/>
      <c r="D987" s="5"/>
      <c r="E987" s="131"/>
      <c r="F987" s="131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6">
      <c r="A988" s="131"/>
      <c r="B988" s="131"/>
      <c r="C988" s="5"/>
      <c r="D988" s="5"/>
      <c r="E988" s="131"/>
      <c r="F988" s="131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6">
      <c r="A989" s="131"/>
      <c r="B989" s="131"/>
      <c r="C989" s="5"/>
      <c r="D989" s="5"/>
      <c r="E989" s="131"/>
      <c r="F989" s="131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6">
      <c r="A990" s="131"/>
      <c r="B990" s="131"/>
      <c r="C990" s="5"/>
      <c r="D990" s="5"/>
      <c r="E990" s="131"/>
      <c r="F990" s="131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6">
      <c r="A991" s="131"/>
      <c r="B991" s="131"/>
      <c r="C991" s="5"/>
      <c r="D991" s="5"/>
      <c r="E991" s="131"/>
      <c r="F991" s="131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6">
      <c r="A992" s="131"/>
      <c r="B992" s="131"/>
      <c r="C992" s="5"/>
      <c r="D992" s="5"/>
      <c r="E992" s="131"/>
      <c r="F992" s="131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6">
      <c r="A993" s="131"/>
      <c r="B993" s="131"/>
      <c r="C993" s="5"/>
      <c r="D993" s="5"/>
      <c r="E993" s="131"/>
      <c r="F993" s="131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6">
      <c r="A994" s="131"/>
      <c r="B994" s="131"/>
      <c r="C994" s="5"/>
      <c r="D994" s="5"/>
      <c r="E994" s="131"/>
      <c r="F994" s="131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6">
      <c r="A995" s="131"/>
      <c r="B995" s="131"/>
      <c r="C995" s="5"/>
      <c r="D995" s="5"/>
      <c r="E995" s="131"/>
      <c r="F995" s="131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6">
      <c r="A996" s="131"/>
      <c r="B996" s="131"/>
      <c r="C996" s="5"/>
      <c r="D996" s="5"/>
      <c r="E996" s="131"/>
      <c r="F996" s="131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6">
      <c r="A997" s="131"/>
      <c r="B997" s="131"/>
      <c r="C997" s="5"/>
      <c r="D997" s="5"/>
      <c r="E997" s="131"/>
      <c r="F997" s="131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6">
      <c r="A998" s="131"/>
      <c r="B998" s="131"/>
      <c r="C998" s="5"/>
      <c r="D998" s="5"/>
      <c r="E998" s="131"/>
      <c r="F998" s="131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6">
      <c r="A999" s="131"/>
      <c r="B999" s="131"/>
      <c r="C999" s="5"/>
      <c r="D999" s="5"/>
      <c r="E999" s="131"/>
      <c r="F999" s="131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6">
      <c r="A1000" s="131"/>
      <c r="B1000" s="131"/>
      <c r="C1000" s="5"/>
      <c r="D1000" s="5"/>
      <c r="E1000" s="131"/>
      <c r="F1000" s="131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6">
    <mergeCell ref="A1:D1"/>
    <mergeCell ref="A2:D2"/>
    <mergeCell ref="A4:D4"/>
    <mergeCell ref="A5:D5"/>
    <mergeCell ref="A6:D6"/>
    <mergeCell ref="A47:E47"/>
    <mergeCell ref="B50:H50"/>
    <mergeCell ref="B60:E60"/>
    <mergeCell ref="B61:E61"/>
    <mergeCell ref="B52:H52"/>
    <mergeCell ref="B54:H54"/>
    <mergeCell ref="B55:E55"/>
    <mergeCell ref="B56:E56"/>
    <mergeCell ref="B57:E57"/>
    <mergeCell ref="B58:E58"/>
    <mergeCell ref="B59:E59"/>
  </mergeCells>
  <dataValidations xWindow="755" yWindow="819" count="2">
    <dataValidation type="decimal" allowBlank="1" showInputMessage="1" showErrorMessage="1" prompt="Невалиден формат - Стойността в клетката може да съдържа само положително число._x000a__x000a_За да коригирате натиснете Retry. За да се откажете натиснете Cancel." sqref="G12:H15 C12:D17 G18:H19 G22:H26 G34:H35 C41:D41 C43:D43 G43:H43" xr:uid="{00000000-0002-0000-0200-000000000000}">
      <formula1>0</formula1>
      <formula2>9999999999999990</formula2>
    </dataValidation>
    <dataValidation type="decimal" allowBlank="1" showInputMessage="1" showErrorMessage="1" prompt="Невалиден формат - Стойността в клетката трябва да съдържа число._x000a__x000a_За да коригирате натиснете Retry. За да се откажете натиснете Cancel." sqref="C18:D19 C40:D40" xr:uid="{00000000-0002-0000-0200-000001000000}">
      <formula1>-999999999999999</formula1>
      <formula2>999999999</formula2>
    </dataValidation>
  </dataValidations>
  <printOptions horizontalCentered="1" verticalCentered="1"/>
  <pageMargins left="0.31496062992125984" right="0.23622047244094491" top="0.59055118110236227" bottom="0.39370078740157483" header="0" footer="0"/>
  <pageSetup scale="4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Z1000"/>
  <sheetViews>
    <sheetView view="pageBreakPreview" topLeftCell="A12" zoomScale="60" zoomScaleNormal="100" workbookViewId="0">
      <selection activeCell="C44" sqref="C44"/>
    </sheetView>
  </sheetViews>
  <sheetFormatPr defaultColWidth="14.44140625" defaultRowHeight="15" customHeight="1"/>
  <cols>
    <col min="1" max="1" width="69.77734375" customWidth="1"/>
    <col min="2" max="2" width="11.77734375" customWidth="1"/>
    <col min="3" max="4" width="22.77734375" customWidth="1"/>
    <col min="5" max="5" width="10.109375" customWidth="1"/>
    <col min="6" max="6" width="12" customWidth="1"/>
    <col min="7" max="7" width="12.109375" customWidth="1"/>
    <col min="8" max="26" width="9.21875" customWidth="1"/>
  </cols>
  <sheetData>
    <row r="1" spans="1:26" ht="15.6">
      <c r="A1" s="456" t="s">
        <v>402</v>
      </c>
      <c r="B1" s="455"/>
      <c r="C1" s="128"/>
      <c r="D1" s="23"/>
      <c r="E1" s="128"/>
      <c r="F1" s="128"/>
      <c r="G1" s="23"/>
      <c r="H1" s="197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131"/>
      <c r="Z1" s="131"/>
    </row>
    <row r="2" spans="1:26" ht="15.6">
      <c r="A2" s="457" t="str">
        <f>CONCATENATE("(",LOWER(reportConsolidation),")")</f>
        <v>(на индивидуална основа)</v>
      </c>
      <c r="B2" s="455"/>
      <c r="C2" s="128"/>
      <c r="D2" s="23"/>
      <c r="E2" s="128"/>
      <c r="F2" s="128"/>
      <c r="G2" s="32"/>
      <c r="H2" s="197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</row>
    <row r="3" spans="1:26" ht="15.6">
      <c r="A3" s="198"/>
      <c r="B3" s="20"/>
      <c r="C3" s="128"/>
      <c r="D3" s="128"/>
      <c r="E3" s="128"/>
      <c r="F3" s="5"/>
      <c r="G3" s="5"/>
      <c r="H3" s="5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</row>
    <row r="4" spans="1:26" ht="15.6">
      <c r="A4" s="458" t="str">
        <f>CONCATENATE("на ",UPPER(pdeName))</f>
        <v>на ЕЙЧ АР КЕПИТЪЛ АД</v>
      </c>
      <c r="B4" s="455"/>
      <c r="C4" s="124"/>
      <c r="D4" s="199"/>
      <c r="E4" s="5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Z4" s="131"/>
    </row>
    <row r="5" spans="1:26" ht="15.6">
      <c r="A5" s="458" t="str">
        <f>CONCATENATE("ЕИК по БУЛСТАТ: ", pdeBulstat)</f>
        <v>ЕИК по БУЛСТАТ: 204654533</v>
      </c>
      <c r="B5" s="455"/>
      <c r="C5" s="124"/>
      <c r="D5" s="23"/>
      <c r="E5" s="197"/>
      <c r="F5" s="131"/>
      <c r="G5" s="131"/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  <c r="U5" s="131"/>
      <c r="V5" s="131"/>
      <c r="W5" s="131"/>
      <c r="X5" s="131"/>
      <c r="Y5" s="131"/>
      <c r="Z5" s="131"/>
    </row>
    <row r="6" spans="1:26" ht="15.6">
      <c r="A6" s="458" t="str">
        <f>CONCATENATE("към ",TEXT(endDate,"dd.mm.yyyy")," г.")</f>
        <v>към 31.12.2025 г.</v>
      </c>
      <c r="B6" s="455"/>
      <c r="C6" s="124"/>
      <c r="D6" s="126"/>
      <c r="E6" s="197"/>
      <c r="F6" s="131"/>
      <c r="G6" s="131"/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  <c r="U6" s="131"/>
      <c r="V6" s="131"/>
      <c r="W6" s="131"/>
      <c r="X6" s="131"/>
      <c r="Y6" s="131"/>
      <c r="Z6" s="131"/>
    </row>
    <row r="7" spans="1:26" ht="15.6">
      <c r="A7" s="118"/>
      <c r="B7" s="5"/>
      <c r="C7" s="118"/>
      <c r="D7" s="26" t="s">
        <v>25</v>
      </c>
      <c r="E7" s="200"/>
      <c r="F7" s="197"/>
      <c r="G7" s="197"/>
      <c r="H7" s="131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</row>
    <row r="8" spans="1:26" ht="33.75" customHeight="1">
      <c r="A8" s="132" t="s">
        <v>403</v>
      </c>
      <c r="B8" s="133" t="s">
        <v>27</v>
      </c>
      <c r="C8" s="29" t="s">
        <v>28</v>
      </c>
      <c r="D8" s="30" t="s">
        <v>32</v>
      </c>
      <c r="E8" s="198"/>
      <c r="F8" s="198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31"/>
      <c r="Y8" s="131"/>
      <c r="Z8" s="131"/>
    </row>
    <row r="9" spans="1:26" ht="15.6">
      <c r="A9" s="33" t="s">
        <v>33</v>
      </c>
      <c r="B9" s="135" t="s">
        <v>34</v>
      </c>
      <c r="C9" s="188">
        <v>1</v>
      </c>
      <c r="D9" s="201">
        <v>2</v>
      </c>
      <c r="E9" s="198"/>
      <c r="F9" s="198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31"/>
      <c r="Y9" s="131"/>
      <c r="Z9" s="131"/>
    </row>
    <row r="10" spans="1:26" ht="16.2">
      <c r="A10" s="202" t="s">
        <v>404</v>
      </c>
      <c r="B10" s="203"/>
      <c r="C10" s="204"/>
      <c r="D10" s="205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1"/>
      <c r="Y10" s="131"/>
      <c r="Z10" s="131"/>
    </row>
    <row r="11" spans="1:26" ht="15.6">
      <c r="A11" s="206" t="s">
        <v>405</v>
      </c>
      <c r="B11" s="207" t="s">
        <v>406</v>
      </c>
      <c r="C11" s="53"/>
      <c r="D11" s="54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</row>
    <row r="12" spans="1:26" ht="15.6">
      <c r="A12" s="206" t="s">
        <v>407</v>
      </c>
      <c r="B12" s="207" t="s">
        <v>408</v>
      </c>
      <c r="C12" s="53">
        <v>-56</v>
      </c>
      <c r="D12" s="54">
        <v>-52</v>
      </c>
      <c r="E12" s="208"/>
      <c r="F12" s="208"/>
      <c r="G12" s="208"/>
      <c r="H12" s="208"/>
      <c r="I12" s="208"/>
      <c r="J12" s="208"/>
      <c r="K12" s="208"/>
      <c r="L12" s="208"/>
      <c r="M12" s="208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</row>
    <row r="13" spans="1:26" ht="31.2">
      <c r="A13" s="206" t="s">
        <v>409</v>
      </c>
      <c r="B13" s="207" t="s">
        <v>410</v>
      </c>
      <c r="C13" s="53"/>
      <c r="D13" s="54"/>
      <c r="E13" s="208"/>
      <c r="F13" s="208"/>
      <c r="G13" s="208"/>
      <c r="H13" s="208"/>
      <c r="I13" s="208"/>
      <c r="J13" s="208"/>
      <c r="K13" s="208"/>
      <c r="L13" s="208"/>
      <c r="M13" s="208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</row>
    <row r="14" spans="1:26" ht="15.6">
      <c r="A14" s="206" t="s">
        <v>411</v>
      </c>
      <c r="B14" s="207" t="s">
        <v>412</v>
      </c>
      <c r="C14" s="53">
        <v>-4</v>
      </c>
      <c r="D14" s="54">
        <v>-4</v>
      </c>
      <c r="E14" s="208"/>
      <c r="F14" s="208"/>
      <c r="G14" s="208"/>
      <c r="H14" s="208"/>
      <c r="I14" s="208"/>
      <c r="J14" s="208"/>
      <c r="K14" s="208"/>
      <c r="L14" s="208"/>
      <c r="M14" s="208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</row>
    <row r="15" spans="1:26" ht="14.25" customHeight="1">
      <c r="A15" s="206" t="s">
        <v>413</v>
      </c>
      <c r="B15" s="207" t="s">
        <v>414</v>
      </c>
      <c r="C15" s="53"/>
      <c r="D15" s="54"/>
      <c r="E15" s="208"/>
      <c r="F15" s="208"/>
      <c r="G15" s="208"/>
      <c r="H15" s="208"/>
      <c r="I15" s="208"/>
      <c r="J15" s="208"/>
      <c r="K15" s="208"/>
      <c r="L15" s="208"/>
      <c r="M15" s="208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</row>
    <row r="16" spans="1:26" ht="15.6">
      <c r="A16" s="206" t="s">
        <v>415</v>
      </c>
      <c r="B16" s="207" t="s">
        <v>416</v>
      </c>
      <c r="C16" s="53"/>
      <c r="D16" s="54"/>
      <c r="E16" s="208"/>
      <c r="F16" s="208"/>
      <c r="G16" s="208"/>
      <c r="H16" s="208"/>
      <c r="I16" s="208"/>
      <c r="J16" s="208"/>
      <c r="K16" s="208"/>
      <c r="L16" s="208"/>
      <c r="M16" s="208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</row>
    <row r="17" spans="1:26" ht="15.6">
      <c r="A17" s="206" t="s">
        <v>417</v>
      </c>
      <c r="B17" s="207" t="s">
        <v>418</v>
      </c>
      <c r="C17" s="53"/>
      <c r="D17" s="54"/>
      <c r="E17" s="208"/>
      <c r="F17" s="208"/>
      <c r="G17" s="208"/>
      <c r="H17" s="208"/>
      <c r="I17" s="208"/>
      <c r="J17" s="208"/>
      <c r="K17" s="208"/>
      <c r="L17" s="208"/>
      <c r="M17" s="208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</row>
    <row r="18" spans="1:26" ht="31.2">
      <c r="A18" s="206" t="s">
        <v>419</v>
      </c>
      <c r="B18" s="207" t="s">
        <v>420</v>
      </c>
      <c r="C18" s="53"/>
      <c r="D18" s="54"/>
      <c r="E18" s="208"/>
      <c r="F18" s="208"/>
      <c r="G18" s="208"/>
      <c r="H18" s="208"/>
      <c r="I18" s="208"/>
      <c r="J18" s="208"/>
      <c r="K18" s="208"/>
      <c r="L18" s="208"/>
      <c r="M18" s="208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</row>
    <row r="19" spans="1:26" ht="15.6">
      <c r="A19" s="206" t="s">
        <v>421</v>
      </c>
      <c r="B19" s="207" t="s">
        <v>422</v>
      </c>
      <c r="C19" s="53"/>
      <c r="D19" s="54"/>
      <c r="E19" s="208"/>
      <c r="F19" s="208"/>
      <c r="G19" s="208"/>
      <c r="H19" s="208"/>
      <c r="I19" s="208"/>
      <c r="J19" s="208"/>
      <c r="K19" s="208"/>
      <c r="L19" s="208"/>
      <c r="M19" s="208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</row>
    <row r="20" spans="1:26" ht="15.6">
      <c r="A20" s="206" t="s">
        <v>423</v>
      </c>
      <c r="B20" s="207" t="s">
        <v>424</v>
      </c>
      <c r="C20" s="53">
        <v>-4</v>
      </c>
      <c r="D20" s="54">
        <v>-1</v>
      </c>
      <c r="E20" s="208"/>
      <c r="F20" s="208"/>
      <c r="G20" s="208"/>
      <c r="H20" s="208"/>
      <c r="I20" s="208"/>
      <c r="J20" s="208"/>
      <c r="K20" s="208"/>
      <c r="L20" s="208"/>
      <c r="M20" s="208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</row>
    <row r="21" spans="1:26" ht="15.6">
      <c r="A21" s="209" t="s">
        <v>425</v>
      </c>
      <c r="B21" s="210" t="s">
        <v>426</v>
      </c>
      <c r="C21" s="211">
        <f>SUM(C11:C20)</f>
        <v>-64</v>
      </c>
      <c r="D21" s="211">
        <f>SUM(D11:D20)</f>
        <v>-57</v>
      </c>
      <c r="E21" s="208"/>
      <c r="F21" s="208"/>
      <c r="G21" s="208"/>
      <c r="H21" s="208"/>
      <c r="I21" s="208"/>
      <c r="J21" s="208"/>
      <c r="K21" s="208"/>
      <c r="L21" s="208"/>
      <c r="M21" s="208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</row>
    <row r="22" spans="1:26" ht="16.2">
      <c r="A22" s="202" t="s">
        <v>427</v>
      </c>
      <c r="B22" s="212"/>
      <c r="C22" s="204"/>
      <c r="D22" s="205"/>
      <c r="E22" s="208"/>
      <c r="F22" s="208"/>
      <c r="G22" s="208"/>
      <c r="H22" s="208"/>
      <c r="I22" s="208"/>
      <c r="J22" s="208"/>
      <c r="K22" s="208"/>
      <c r="L22" s="208"/>
      <c r="M22" s="208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</row>
    <row r="23" spans="1:26" ht="15.6">
      <c r="A23" s="206" t="s">
        <v>428</v>
      </c>
      <c r="B23" s="207" t="s">
        <v>429</v>
      </c>
      <c r="C23" s="53"/>
      <c r="D23" s="54"/>
      <c r="E23" s="208"/>
      <c r="F23" s="208"/>
      <c r="G23" s="208"/>
      <c r="H23" s="208"/>
      <c r="I23" s="208"/>
      <c r="J23" s="208"/>
      <c r="K23" s="208"/>
      <c r="L23" s="208"/>
      <c r="M23" s="208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</row>
    <row r="24" spans="1:26" ht="15.6">
      <c r="A24" s="206" t="s">
        <v>430</v>
      </c>
      <c r="B24" s="207" t="s">
        <v>431</v>
      </c>
      <c r="C24" s="53"/>
      <c r="D24" s="54"/>
      <c r="E24" s="208"/>
      <c r="F24" s="208"/>
      <c r="G24" s="208"/>
      <c r="H24" s="208"/>
      <c r="I24" s="208"/>
      <c r="J24" s="208"/>
      <c r="K24" s="208"/>
      <c r="L24" s="208"/>
      <c r="M24" s="208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</row>
    <row r="25" spans="1:26" ht="15.6">
      <c r="A25" s="206" t="s">
        <v>432</v>
      </c>
      <c r="B25" s="207" t="s">
        <v>433</v>
      </c>
      <c r="C25" s="53"/>
      <c r="D25" s="54"/>
      <c r="E25" s="208"/>
      <c r="F25" s="208"/>
      <c r="G25" s="208"/>
      <c r="H25" s="208"/>
      <c r="I25" s="208"/>
      <c r="J25" s="208"/>
      <c r="K25" s="208"/>
      <c r="L25" s="208"/>
      <c r="M25" s="208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</row>
    <row r="26" spans="1:26" ht="13.5" customHeight="1">
      <c r="A26" s="206" t="s">
        <v>434</v>
      </c>
      <c r="B26" s="207" t="s">
        <v>435</v>
      </c>
      <c r="C26" s="53"/>
      <c r="D26" s="54"/>
      <c r="E26" s="208"/>
      <c r="F26" s="208"/>
      <c r="G26" s="208"/>
      <c r="H26" s="208"/>
      <c r="I26" s="208"/>
      <c r="J26" s="208"/>
      <c r="K26" s="208"/>
      <c r="L26" s="208"/>
      <c r="M26" s="208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</row>
    <row r="27" spans="1:26" ht="15.6">
      <c r="A27" s="206" t="s">
        <v>436</v>
      </c>
      <c r="B27" s="207" t="s">
        <v>437</v>
      </c>
      <c r="C27" s="53"/>
      <c r="D27" s="54"/>
      <c r="E27" s="208"/>
      <c r="F27" s="208"/>
      <c r="G27" s="208"/>
      <c r="H27" s="208"/>
      <c r="I27" s="208"/>
      <c r="J27" s="208"/>
      <c r="K27" s="208"/>
      <c r="L27" s="208"/>
      <c r="M27" s="208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</row>
    <row r="28" spans="1:26" ht="15.6">
      <c r="A28" s="206" t="s">
        <v>438</v>
      </c>
      <c r="B28" s="207" t="s">
        <v>439</v>
      </c>
      <c r="C28" s="53">
        <v>-213</v>
      </c>
      <c r="D28" s="54">
        <v>-262</v>
      </c>
      <c r="E28" s="208"/>
      <c r="F28" s="208"/>
      <c r="G28" s="208"/>
      <c r="H28" s="208"/>
      <c r="I28" s="208"/>
      <c r="J28" s="208"/>
      <c r="K28" s="208"/>
      <c r="L28" s="208"/>
      <c r="M28" s="208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</row>
    <row r="29" spans="1:26" ht="15.6">
      <c r="A29" s="206" t="s">
        <v>440</v>
      </c>
      <c r="B29" s="207" t="s">
        <v>441</v>
      </c>
      <c r="C29" s="53">
        <v>12</v>
      </c>
      <c r="D29" s="54"/>
      <c r="E29" s="208"/>
      <c r="F29" s="208"/>
      <c r="G29" s="208"/>
      <c r="H29" s="208"/>
      <c r="I29" s="208"/>
      <c r="J29" s="208"/>
      <c r="K29" s="208"/>
      <c r="L29" s="208"/>
      <c r="M29" s="208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</row>
    <row r="30" spans="1:26" ht="15.6">
      <c r="A30" s="206" t="s">
        <v>442</v>
      </c>
      <c r="B30" s="207" t="s">
        <v>443</v>
      </c>
      <c r="C30" s="53">
        <v>99</v>
      </c>
      <c r="D30" s="54">
        <v>317</v>
      </c>
      <c r="E30" s="208"/>
      <c r="F30" s="208"/>
      <c r="G30" s="208"/>
      <c r="H30" s="208"/>
      <c r="I30" s="208"/>
      <c r="J30" s="208"/>
      <c r="K30" s="208"/>
      <c r="L30" s="208"/>
      <c r="M30" s="208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</row>
    <row r="31" spans="1:26" ht="15.6">
      <c r="A31" s="206" t="s">
        <v>421</v>
      </c>
      <c r="B31" s="207" t="s">
        <v>444</v>
      </c>
      <c r="C31" s="53">
        <v>-2</v>
      </c>
      <c r="D31" s="54">
        <v>-1</v>
      </c>
      <c r="E31" s="208"/>
      <c r="F31" s="208"/>
      <c r="G31" s="208"/>
      <c r="H31" s="208"/>
      <c r="I31" s="208"/>
      <c r="J31" s="208"/>
      <c r="K31" s="208"/>
      <c r="L31" s="208"/>
      <c r="M31" s="208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</row>
    <row r="32" spans="1:26" ht="15.6">
      <c r="A32" s="206" t="s">
        <v>445</v>
      </c>
      <c r="B32" s="207" t="s">
        <v>446</v>
      </c>
      <c r="C32" s="53"/>
      <c r="D32" s="54"/>
      <c r="E32" s="208"/>
      <c r="F32" s="208"/>
      <c r="G32" s="208"/>
      <c r="H32" s="208"/>
      <c r="I32" s="208"/>
      <c r="J32" s="208"/>
      <c r="K32" s="208"/>
      <c r="L32" s="208"/>
      <c r="M32" s="208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</row>
    <row r="33" spans="1:26" ht="15.6">
      <c r="A33" s="209" t="s">
        <v>447</v>
      </c>
      <c r="B33" s="210" t="s">
        <v>448</v>
      </c>
      <c r="C33" s="211">
        <f>SUM(C23:C32)</f>
        <v>-104</v>
      </c>
      <c r="D33" s="211">
        <f>SUM(D23:D32)</f>
        <v>54</v>
      </c>
      <c r="E33" s="208"/>
      <c r="F33" s="208"/>
      <c r="G33" s="208"/>
      <c r="H33" s="208"/>
      <c r="I33" s="208"/>
      <c r="J33" s="208"/>
      <c r="K33" s="208"/>
      <c r="L33" s="208"/>
      <c r="M33" s="208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</row>
    <row r="34" spans="1:26" ht="16.2">
      <c r="A34" s="213" t="s">
        <v>449</v>
      </c>
      <c r="B34" s="214"/>
      <c r="C34" s="215"/>
      <c r="D34" s="216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</row>
    <row r="35" spans="1:26" ht="15.6">
      <c r="A35" s="206" t="s">
        <v>450</v>
      </c>
      <c r="B35" s="207" t="s">
        <v>451</v>
      </c>
      <c r="C35" s="53"/>
      <c r="D35" s="54"/>
      <c r="E35" s="131"/>
      <c r="F35" s="131"/>
      <c r="G35" s="131"/>
      <c r="H35" s="131"/>
      <c r="I35" s="131"/>
      <c r="J35" s="131"/>
      <c r="K35" s="131"/>
      <c r="L35" s="131"/>
      <c r="M35" s="131"/>
      <c r="N35" s="131"/>
      <c r="O35" s="131"/>
      <c r="P35" s="131"/>
      <c r="Q35" s="131"/>
      <c r="R35" s="131"/>
      <c r="S35" s="131"/>
      <c r="T35" s="131"/>
      <c r="U35" s="131"/>
      <c r="V35" s="131"/>
      <c r="W35" s="131"/>
      <c r="X35" s="131"/>
      <c r="Y35" s="131"/>
      <c r="Z35" s="131"/>
    </row>
    <row r="36" spans="1:26" ht="15.6">
      <c r="A36" s="206" t="s">
        <v>452</v>
      </c>
      <c r="B36" s="207" t="s">
        <v>453</v>
      </c>
      <c r="C36" s="53"/>
      <c r="D36" s="54"/>
      <c r="E36" s="131"/>
      <c r="F36" s="131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31"/>
      <c r="Y36" s="131"/>
      <c r="Z36" s="131"/>
    </row>
    <row r="37" spans="1:26" ht="15.6">
      <c r="A37" s="206" t="s">
        <v>454</v>
      </c>
      <c r="B37" s="207" t="s">
        <v>455</v>
      </c>
      <c r="C37" s="53"/>
      <c r="D37" s="54"/>
      <c r="E37" s="131"/>
      <c r="F37" s="131"/>
      <c r="G37" s="131"/>
      <c r="H37" s="131"/>
      <c r="I37" s="131"/>
      <c r="J37" s="131"/>
      <c r="K37" s="131"/>
      <c r="L37" s="131"/>
      <c r="M37" s="131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31"/>
      <c r="Y37" s="131"/>
      <c r="Z37" s="131"/>
    </row>
    <row r="38" spans="1:26" ht="15.6">
      <c r="A38" s="206" t="s">
        <v>456</v>
      </c>
      <c r="B38" s="207" t="s">
        <v>457</v>
      </c>
      <c r="C38" s="53"/>
      <c r="D38" s="54"/>
      <c r="E38" s="131"/>
      <c r="F38" s="131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  <c r="X38" s="131"/>
      <c r="Y38" s="131"/>
      <c r="Z38" s="131"/>
    </row>
    <row r="39" spans="1:26" ht="15.6">
      <c r="A39" s="206" t="s">
        <v>458</v>
      </c>
      <c r="B39" s="207" t="s">
        <v>459</v>
      </c>
      <c r="C39" s="53"/>
      <c r="D39" s="54"/>
      <c r="E39" s="131"/>
      <c r="F39" s="131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31"/>
      <c r="Y39" s="131"/>
      <c r="Z39" s="131"/>
    </row>
    <row r="40" spans="1:26" ht="31.2">
      <c r="A40" s="206" t="s">
        <v>460</v>
      </c>
      <c r="B40" s="207" t="s">
        <v>461</v>
      </c>
      <c r="C40" s="53">
        <v>-13</v>
      </c>
      <c r="D40" s="54"/>
      <c r="E40" s="131"/>
      <c r="F40" s="131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31"/>
      <c r="Y40" s="131"/>
      <c r="Z40" s="131"/>
    </row>
    <row r="41" spans="1:26" ht="15.6">
      <c r="A41" s="206" t="s">
        <v>462</v>
      </c>
      <c r="B41" s="207" t="s">
        <v>463</v>
      </c>
      <c r="C41" s="53"/>
      <c r="D41" s="54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31"/>
      <c r="Y41" s="131"/>
      <c r="Z41" s="131"/>
    </row>
    <row r="42" spans="1:26" ht="15.6">
      <c r="A42" s="206" t="s">
        <v>464</v>
      </c>
      <c r="B42" s="207" t="s">
        <v>465</v>
      </c>
      <c r="C42" s="53"/>
      <c r="D42" s="54"/>
      <c r="E42" s="131"/>
      <c r="F42" s="131"/>
      <c r="G42" s="208"/>
      <c r="H42" s="208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31"/>
      <c r="Y42" s="131"/>
      <c r="Z42" s="131"/>
    </row>
    <row r="43" spans="1:26" ht="15.6">
      <c r="A43" s="217" t="s">
        <v>466</v>
      </c>
      <c r="B43" s="218" t="s">
        <v>467</v>
      </c>
      <c r="C43" s="219">
        <f>SUM(C35:C42)</f>
        <v>-13</v>
      </c>
      <c r="D43" s="220">
        <f t="shared" ref="C43:D43" si="0">SUM(D35:D42)</f>
        <v>0</v>
      </c>
      <c r="E43" s="131"/>
      <c r="F43" s="131"/>
      <c r="G43" s="208"/>
      <c r="H43" s="208"/>
      <c r="I43" s="131"/>
      <c r="J43" s="131"/>
      <c r="K43" s="131"/>
      <c r="L43" s="131"/>
      <c r="M43" s="131"/>
      <c r="N43" s="131"/>
      <c r="O43" s="131"/>
      <c r="P43" s="131"/>
      <c r="Q43" s="131"/>
      <c r="R43" s="131"/>
      <c r="S43" s="131"/>
      <c r="T43" s="131"/>
      <c r="U43" s="131"/>
      <c r="V43" s="131"/>
      <c r="W43" s="131"/>
      <c r="X43" s="131"/>
      <c r="Y43" s="131"/>
      <c r="Z43" s="131"/>
    </row>
    <row r="44" spans="1:26" ht="15.6">
      <c r="A44" s="221" t="s">
        <v>468</v>
      </c>
      <c r="B44" s="222" t="s">
        <v>469</v>
      </c>
      <c r="C44" s="223">
        <f t="shared" ref="C44:D44" si="1">C43+C33+C21</f>
        <v>-181</v>
      </c>
      <c r="D44" s="224">
        <f t="shared" si="1"/>
        <v>-3</v>
      </c>
      <c r="E44" s="131"/>
      <c r="F44" s="131"/>
      <c r="G44" s="208"/>
      <c r="H44" s="208"/>
      <c r="I44" s="131"/>
      <c r="J44" s="131"/>
      <c r="K44" s="131"/>
      <c r="L44" s="131"/>
      <c r="M44" s="131"/>
      <c r="N44" s="131"/>
      <c r="O44" s="131"/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</row>
    <row r="45" spans="1:26" ht="16.2">
      <c r="A45" s="225" t="s">
        <v>470</v>
      </c>
      <c r="B45" s="226" t="s">
        <v>471</v>
      </c>
      <c r="C45" s="227">
        <v>215</v>
      </c>
      <c r="D45" s="228">
        <v>218</v>
      </c>
      <c r="E45" s="131"/>
      <c r="F45" s="131"/>
      <c r="G45" s="208"/>
      <c r="H45" s="208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</row>
    <row r="46" spans="1:26" ht="16.2">
      <c r="A46" s="229" t="s">
        <v>472</v>
      </c>
      <c r="B46" s="230" t="s">
        <v>473</v>
      </c>
      <c r="C46" s="231">
        <f t="shared" ref="C46:D46" si="2">C45+C44</f>
        <v>34</v>
      </c>
      <c r="D46" s="232">
        <f t="shared" si="2"/>
        <v>215</v>
      </c>
      <c r="E46" s="131"/>
      <c r="F46" s="131"/>
      <c r="G46" s="208"/>
      <c r="H46" s="208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</row>
    <row r="47" spans="1:26" ht="15.6">
      <c r="A47" s="233" t="s">
        <v>474</v>
      </c>
      <c r="B47" s="234" t="s">
        <v>475</v>
      </c>
      <c r="C47" s="235">
        <v>34</v>
      </c>
      <c r="D47" s="236">
        <v>215</v>
      </c>
      <c r="E47" s="131"/>
      <c r="F47" s="131"/>
      <c r="G47" s="208"/>
      <c r="H47" s="208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</row>
    <row r="48" spans="1:26" ht="15.6">
      <c r="A48" s="237" t="s">
        <v>476</v>
      </c>
      <c r="B48" s="238" t="s">
        <v>477</v>
      </c>
      <c r="C48" s="239"/>
      <c r="D48" s="240"/>
      <c r="E48" s="131"/>
      <c r="F48" s="131"/>
      <c r="G48" s="208"/>
      <c r="H48" s="208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</row>
    <row r="49" spans="1:26" ht="15.6">
      <c r="A49" s="131"/>
      <c r="B49" s="241"/>
      <c r="C49" s="208"/>
      <c r="D49" s="208"/>
      <c r="E49" s="131"/>
      <c r="F49" s="131"/>
      <c r="G49" s="208"/>
      <c r="H49" s="208"/>
      <c r="I49" s="131"/>
      <c r="J49" s="131"/>
      <c r="K49" s="131"/>
      <c r="L49" s="131"/>
      <c r="M49" s="131"/>
      <c r="N49" s="131"/>
      <c r="O49" s="131"/>
      <c r="P49" s="131"/>
      <c r="Q49" s="131"/>
      <c r="R49" s="131"/>
      <c r="S49" s="131"/>
      <c r="T49" s="131"/>
      <c r="U49" s="131"/>
      <c r="V49" s="131"/>
      <c r="W49" s="131"/>
      <c r="X49" s="131"/>
      <c r="Y49" s="131"/>
      <c r="Z49" s="131"/>
    </row>
    <row r="50" spans="1:26" ht="15.6">
      <c r="A50" s="242" t="s">
        <v>478</v>
      </c>
      <c r="B50" s="131"/>
      <c r="C50" s="131"/>
      <c r="D50" s="131"/>
      <c r="E50" s="131"/>
      <c r="F50" s="131"/>
      <c r="G50" s="208"/>
      <c r="H50" s="208"/>
      <c r="I50" s="131"/>
      <c r="J50" s="131"/>
      <c r="K50" s="131"/>
      <c r="L50" s="131"/>
      <c r="M50" s="131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31"/>
      <c r="Y50" s="131"/>
      <c r="Z50" s="131"/>
    </row>
    <row r="51" spans="1:26" ht="15.6">
      <c r="A51" s="464" t="s">
        <v>479</v>
      </c>
      <c r="B51" s="455"/>
      <c r="C51" s="455"/>
      <c r="D51" s="455"/>
      <c r="E51" s="131"/>
      <c r="F51" s="131"/>
      <c r="G51" s="208"/>
      <c r="H51" s="208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</row>
    <row r="52" spans="1:26" ht="15.6">
      <c r="A52" s="243"/>
      <c r="B52" s="243"/>
      <c r="C52" s="243"/>
      <c r="D52" s="243"/>
      <c r="E52" s="131"/>
      <c r="F52" s="131"/>
      <c r="G52" s="208"/>
      <c r="H52" s="208"/>
      <c r="I52" s="131"/>
      <c r="J52" s="131"/>
      <c r="K52" s="131"/>
      <c r="L52" s="131"/>
      <c r="M52" s="131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31"/>
      <c r="Y52" s="131"/>
      <c r="Z52" s="131"/>
    </row>
    <row r="53" spans="1:26" ht="15.6">
      <c r="A53" s="243"/>
      <c r="B53" s="243"/>
      <c r="C53" s="243"/>
      <c r="D53" s="243"/>
      <c r="E53" s="131"/>
      <c r="F53" s="131"/>
      <c r="G53" s="208"/>
      <c r="H53" s="208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</row>
    <row r="54" spans="1:26" ht="15.6">
      <c r="A54" s="124" t="s">
        <v>7</v>
      </c>
      <c r="B54" s="459" t="str">
        <f>pdeReportingDate</f>
        <v>02.03.2026</v>
      </c>
      <c r="C54" s="455"/>
      <c r="D54" s="455"/>
      <c r="E54" s="455"/>
      <c r="F54" s="244"/>
      <c r="G54" s="244"/>
      <c r="H54" s="244"/>
      <c r="I54" s="32"/>
      <c r="J54" s="32"/>
      <c r="K54" s="32"/>
      <c r="L54" s="32"/>
      <c r="M54" s="71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6">
      <c r="A55" s="124"/>
      <c r="B55" s="459"/>
      <c r="C55" s="455"/>
      <c r="D55" s="455"/>
      <c r="E55" s="455"/>
      <c r="F55" s="125"/>
      <c r="G55" s="125"/>
      <c r="H55" s="125"/>
      <c r="I55" s="32"/>
      <c r="J55" s="32"/>
      <c r="K55" s="32"/>
      <c r="L55" s="32"/>
      <c r="M55" s="71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6">
      <c r="A56" s="124" t="s">
        <v>292</v>
      </c>
      <c r="B56" s="460" t="str">
        <f>authorName</f>
        <v>Илияна Иванова Йорданова</v>
      </c>
      <c r="C56" s="455"/>
      <c r="D56" s="455"/>
      <c r="E56" s="455"/>
      <c r="F56" s="23"/>
      <c r="G56" s="23"/>
      <c r="H56" s="23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6">
      <c r="A57" s="124"/>
      <c r="B57" s="460"/>
      <c r="C57" s="455"/>
      <c r="D57" s="455"/>
      <c r="E57" s="455"/>
      <c r="F57" s="23"/>
      <c r="G57" s="23"/>
      <c r="H57" s="23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6">
      <c r="A58" s="124" t="s">
        <v>12</v>
      </c>
      <c r="B58" s="460"/>
      <c r="C58" s="455"/>
      <c r="D58" s="455"/>
      <c r="E58" s="455"/>
      <c r="F58" s="23"/>
      <c r="G58" s="23"/>
      <c r="H58" s="23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6">
      <c r="A59" s="122"/>
      <c r="B59" s="462" t="s">
        <v>987</v>
      </c>
      <c r="C59" s="455"/>
      <c r="D59" s="455"/>
      <c r="E59" s="455"/>
      <c r="F59" s="121"/>
      <c r="G59" s="122"/>
      <c r="H59" s="32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6">
      <c r="A60" s="122"/>
      <c r="B60" s="454"/>
      <c r="C60" s="455"/>
      <c r="D60" s="455"/>
      <c r="E60" s="455"/>
      <c r="F60" s="121"/>
      <c r="G60" s="122"/>
      <c r="H60" s="32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</row>
    <row r="61" spans="1:26" ht="15.6">
      <c r="A61" s="122"/>
      <c r="B61" s="454"/>
      <c r="C61" s="455"/>
      <c r="D61" s="455"/>
      <c r="E61" s="455"/>
      <c r="F61" s="121"/>
      <c r="G61" s="122"/>
      <c r="H61" s="32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</row>
    <row r="62" spans="1:26" ht="15.6">
      <c r="A62" s="122"/>
      <c r="B62" s="454"/>
      <c r="C62" s="455"/>
      <c r="D62" s="455"/>
      <c r="E62" s="455"/>
      <c r="F62" s="121"/>
      <c r="G62" s="122"/>
      <c r="H62" s="32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</row>
    <row r="63" spans="1:26" ht="15.6">
      <c r="A63" s="122"/>
      <c r="B63" s="454"/>
      <c r="C63" s="455"/>
      <c r="D63" s="455"/>
      <c r="E63" s="455"/>
      <c r="F63" s="121"/>
      <c r="G63" s="122"/>
      <c r="H63" s="32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</row>
    <row r="64" spans="1:26" ht="15.6">
      <c r="A64" s="122"/>
      <c r="B64" s="454"/>
      <c r="C64" s="455"/>
      <c r="D64" s="455"/>
      <c r="E64" s="455"/>
      <c r="F64" s="121"/>
      <c r="G64" s="122"/>
      <c r="H64" s="32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</row>
    <row r="65" spans="1:26" ht="15.6">
      <c r="A65" s="122"/>
      <c r="B65" s="454"/>
      <c r="C65" s="455"/>
      <c r="D65" s="455"/>
      <c r="E65" s="455"/>
      <c r="F65" s="121"/>
      <c r="G65" s="122"/>
      <c r="H65" s="32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</row>
    <row r="66" spans="1:26" ht="15.6">
      <c r="A66" s="131"/>
      <c r="B66" s="131"/>
      <c r="C66" s="131"/>
      <c r="D66" s="131"/>
      <c r="E66" s="131"/>
      <c r="F66" s="131"/>
      <c r="G66" s="208"/>
      <c r="H66" s="208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</row>
    <row r="67" spans="1:26" ht="15.6">
      <c r="A67" s="131"/>
      <c r="B67" s="131"/>
      <c r="C67" s="131"/>
      <c r="D67" s="131"/>
      <c r="E67" s="131"/>
      <c r="F67" s="131"/>
      <c r="G67" s="208"/>
      <c r="H67" s="208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</row>
    <row r="68" spans="1:26" ht="15.6">
      <c r="A68" s="131"/>
      <c r="B68" s="131"/>
      <c r="C68" s="131"/>
      <c r="D68" s="131"/>
      <c r="E68" s="131"/>
      <c r="F68" s="131"/>
      <c r="G68" s="208"/>
      <c r="H68" s="208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</row>
    <row r="69" spans="1:26" ht="15.6">
      <c r="A69" s="131"/>
      <c r="B69" s="131"/>
      <c r="C69" s="131"/>
      <c r="D69" s="131"/>
      <c r="E69" s="131"/>
      <c r="F69" s="131"/>
      <c r="G69" s="208"/>
      <c r="H69" s="208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</row>
    <row r="70" spans="1:26" ht="15.6">
      <c r="A70" s="131"/>
      <c r="B70" s="131"/>
      <c r="C70" s="131"/>
      <c r="D70" s="131"/>
      <c r="E70" s="131"/>
      <c r="F70" s="131"/>
      <c r="G70" s="208"/>
      <c r="H70" s="208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</row>
    <row r="71" spans="1:26" ht="15.6">
      <c r="A71" s="131"/>
      <c r="B71" s="131"/>
      <c r="C71" s="131"/>
      <c r="D71" s="131"/>
      <c r="E71" s="131"/>
      <c r="F71" s="131"/>
      <c r="G71" s="208"/>
      <c r="H71" s="208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</row>
    <row r="72" spans="1:26" ht="15.6">
      <c r="A72" s="131"/>
      <c r="B72" s="131"/>
      <c r="C72" s="131"/>
      <c r="D72" s="131"/>
      <c r="E72" s="131"/>
      <c r="F72" s="131"/>
      <c r="G72" s="208"/>
      <c r="H72" s="208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</row>
    <row r="73" spans="1:26" ht="15.6">
      <c r="A73" s="131"/>
      <c r="B73" s="131"/>
      <c r="C73" s="131"/>
      <c r="D73" s="131"/>
      <c r="E73" s="131"/>
      <c r="F73" s="131"/>
      <c r="G73" s="208"/>
      <c r="H73" s="208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</row>
    <row r="74" spans="1:26" ht="15.6">
      <c r="A74" s="131"/>
      <c r="B74" s="131"/>
      <c r="C74" s="131"/>
      <c r="D74" s="131"/>
      <c r="E74" s="131"/>
      <c r="F74" s="131"/>
      <c r="G74" s="208"/>
      <c r="H74" s="208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</row>
    <row r="75" spans="1:26" ht="15.6">
      <c r="A75" s="131"/>
      <c r="B75" s="131"/>
      <c r="C75" s="131"/>
      <c r="D75" s="131"/>
      <c r="E75" s="131"/>
      <c r="F75" s="131"/>
      <c r="G75" s="208"/>
      <c r="H75" s="208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31"/>
    </row>
    <row r="76" spans="1:26" ht="15.6">
      <c r="A76" s="131"/>
      <c r="B76" s="131"/>
      <c r="C76" s="131"/>
      <c r="D76" s="131"/>
      <c r="E76" s="131"/>
      <c r="F76" s="131"/>
      <c r="G76" s="208"/>
      <c r="H76" s="208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</row>
    <row r="77" spans="1:26" ht="15.6">
      <c r="A77" s="131"/>
      <c r="B77" s="131"/>
      <c r="C77" s="131"/>
      <c r="D77" s="131"/>
      <c r="E77" s="131"/>
      <c r="F77" s="131"/>
      <c r="G77" s="208"/>
      <c r="H77" s="208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</row>
    <row r="78" spans="1:26" ht="15.6">
      <c r="A78" s="131"/>
      <c r="B78" s="131"/>
      <c r="C78" s="131"/>
      <c r="D78" s="131"/>
      <c r="E78" s="131"/>
      <c r="F78" s="131"/>
      <c r="G78" s="208"/>
      <c r="H78" s="208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</row>
    <row r="79" spans="1:26" ht="15.6">
      <c r="A79" s="131"/>
      <c r="B79" s="131"/>
      <c r="C79" s="131"/>
      <c r="D79" s="131"/>
      <c r="E79" s="131"/>
      <c r="F79" s="131"/>
      <c r="G79" s="208"/>
      <c r="H79" s="208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</row>
    <row r="80" spans="1:26" ht="15.6">
      <c r="A80" s="131"/>
      <c r="B80" s="131"/>
      <c r="C80" s="131"/>
      <c r="D80" s="131"/>
      <c r="E80" s="131"/>
      <c r="F80" s="131"/>
      <c r="G80" s="208"/>
      <c r="H80" s="208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</row>
    <row r="81" spans="1:26" ht="15.6">
      <c r="A81" s="131"/>
      <c r="B81" s="131"/>
      <c r="C81" s="131"/>
      <c r="D81" s="131"/>
      <c r="E81" s="131"/>
      <c r="F81" s="131"/>
      <c r="G81" s="208"/>
      <c r="H81" s="208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</row>
    <row r="82" spans="1:26" ht="15.6">
      <c r="A82" s="131"/>
      <c r="B82" s="131"/>
      <c r="C82" s="131"/>
      <c r="D82" s="131"/>
      <c r="E82" s="131"/>
      <c r="F82" s="131"/>
      <c r="G82" s="208"/>
      <c r="H82" s="208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</row>
    <row r="83" spans="1:26" ht="15.6">
      <c r="A83" s="131"/>
      <c r="B83" s="131"/>
      <c r="C83" s="131"/>
      <c r="D83" s="131"/>
      <c r="E83" s="131"/>
      <c r="F83" s="131"/>
      <c r="G83" s="208"/>
      <c r="H83" s="208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1"/>
      <c r="X83" s="131"/>
      <c r="Y83" s="131"/>
      <c r="Z83" s="131"/>
    </row>
    <row r="84" spans="1:26" ht="15.6">
      <c r="A84" s="131"/>
      <c r="B84" s="131"/>
      <c r="C84" s="131"/>
      <c r="D84" s="131"/>
      <c r="E84" s="131"/>
      <c r="F84" s="131"/>
      <c r="G84" s="208"/>
      <c r="H84" s="208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  <c r="Z84" s="131"/>
    </row>
    <row r="85" spans="1:26" ht="15.6">
      <c r="A85" s="131"/>
      <c r="B85" s="131"/>
      <c r="C85" s="131"/>
      <c r="D85" s="131"/>
      <c r="E85" s="131"/>
      <c r="F85" s="131"/>
      <c r="G85" s="208"/>
      <c r="H85" s="208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</row>
    <row r="86" spans="1:26" ht="15.6">
      <c r="A86" s="131"/>
      <c r="B86" s="131"/>
      <c r="C86" s="131"/>
      <c r="D86" s="131"/>
      <c r="E86" s="131"/>
      <c r="F86" s="131"/>
      <c r="G86" s="208"/>
      <c r="H86" s="208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</row>
    <row r="87" spans="1:26" ht="15.6">
      <c r="A87" s="131"/>
      <c r="B87" s="131"/>
      <c r="C87" s="131"/>
      <c r="D87" s="131"/>
      <c r="E87" s="131"/>
      <c r="F87" s="131"/>
      <c r="G87" s="208"/>
      <c r="H87" s="208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</row>
    <row r="88" spans="1:26" ht="15.6">
      <c r="A88" s="131"/>
      <c r="B88" s="131"/>
      <c r="C88" s="131"/>
      <c r="D88" s="131"/>
      <c r="E88" s="131"/>
      <c r="F88" s="131"/>
      <c r="G88" s="208"/>
      <c r="H88" s="208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</row>
    <row r="89" spans="1:26" ht="15.6">
      <c r="A89" s="131"/>
      <c r="B89" s="131"/>
      <c r="C89" s="131"/>
      <c r="D89" s="131"/>
      <c r="E89" s="131"/>
      <c r="F89" s="131"/>
      <c r="G89" s="208"/>
      <c r="H89" s="208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</row>
    <row r="90" spans="1:26" ht="15.6">
      <c r="A90" s="131"/>
      <c r="B90" s="131"/>
      <c r="C90" s="131"/>
      <c r="D90" s="131"/>
      <c r="E90" s="131"/>
      <c r="F90" s="131"/>
      <c r="G90" s="208"/>
      <c r="H90" s="208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</row>
    <row r="91" spans="1:26" ht="15.6">
      <c r="A91" s="131"/>
      <c r="B91" s="131"/>
      <c r="C91" s="131"/>
      <c r="D91" s="131"/>
      <c r="E91" s="131"/>
      <c r="F91" s="131"/>
      <c r="G91" s="208"/>
      <c r="H91" s="208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</row>
    <row r="92" spans="1:26" ht="15.6">
      <c r="A92" s="131"/>
      <c r="B92" s="131"/>
      <c r="C92" s="131"/>
      <c r="D92" s="131"/>
      <c r="E92" s="131"/>
      <c r="F92" s="131"/>
      <c r="G92" s="208"/>
      <c r="H92" s="208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</row>
    <row r="93" spans="1:26" ht="15.6">
      <c r="A93" s="131"/>
      <c r="B93" s="131"/>
      <c r="C93" s="131"/>
      <c r="D93" s="131"/>
      <c r="E93" s="131"/>
      <c r="F93" s="131"/>
      <c r="G93" s="208"/>
      <c r="H93" s="208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</row>
    <row r="94" spans="1:26" ht="15.6">
      <c r="A94" s="131"/>
      <c r="B94" s="131"/>
      <c r="C94" s="131"/>
      <c r="D94" s="131"/>
      <c r="E94" s="131"/>
      <c r="F94" s="131"/>
      <c r="G94" s="208"/>
      <c r="H94" s="208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</row>
    <row r="95" spans="1:26" ht="15.6">
      <c r="A95" s="131"/>
      <c r="B95" s="131"/>
      <c r="C95" s="131"/>
      <c r="D95" s="131"/>
      <c r="E95" s="131"/>
      <c r="F95" s="131"/>
      <c r="G95" s="208"/>
      <c r="H95" s="208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</row>
    <row r="96" spans="1:26" ht="15.6">
      <c r="A96" s="131"/>
      <c r="B96" s="131"/>
      <c r="C96" s="131"/>
      <c r="D96" s="131"/>
      <c r="E96" s="131"/>
      <c r="F96" s="131"/>
      <c r="G96" s="208"/>
      <c r="H96" s="208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</row>
    <row r="97" spans="1:26" ht="15.6">
      <c r="A97" s="131"/>
      <c r="B97" s="131"/>
      <c r="C97" s="131"/>
      <c r="D97" s="131"/>
      <c r="E97" s="131"/>
      <c r="F97" s="131"/>
      <c r="G97" s="208"/>
      <c r="H97" s="208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</row>
    <row r="98" spans="1:26" ht="15.6">
      <c r="A98" s="131"/>
      <c r="B98" s="131"/>
      <c r="C98" s="131"/>
      <c r="D98" s="131"/>
      <c r="E98" s="131"/>
      <c r="F98" s="131"/>
      <c r="G98" s="208"/>
      <c r="H98" s="208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</row>
    <row r="99" spans="1:26" ht="15.6">
      <c r="A99" s="131"/>
      <c r="B99" s="131"/>
      <c r="C99" s="131"/>
      <c r="D99" s="131"/>
      <c r="E99" s="131"/>
      <c r="F99" s="131"/>
      <c r="G99" s="208"/>
      <c r="H99" s="208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</row>
    <row r="100" spans="1:26" ht="15.6">
      <c r="A100" s="131"/>
      <c r="B100" s="131"/>
      <c r="C100" s="131"/>
      <c r="D100" s="131"/>
      <c r="E100" s="131"/>
      <c r="F100" s="131"/>
      <c r="G100" s="208"/>
      <c r="H100" s="208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</row>
    <row r="101" spans="1:26" ht="15.6">
      <c r="A101" s="131"/>
      <c r="B101" s="131"/>
      <c r="C101" s="131"/>
      <c r="D101" s="131"/>
      <c r="E101" s="131"/>
      <c r="F101" s="131"/>
      <c r="G101" s="208"/>
      <c r="H101" s="208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</row>
    <row r="102" spans="1:26" ht="15.6">
      <c r="A102" s="131"/>
      <c r="B102" s="131"/>
      <c r="C102" s="131"/>
      <c r="D102" s="131"/>
      <c r="E102" s="131"/>
      <c r="F102" s="131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</row>
    <row r="103" spans="1:26" ht="15.6">
      <c r="A103" s="131"/>
      <c r="B103" s="131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</row>
    <row r="104" spans="1:26" ht="15.6">
      <c r="A104" s="131"/>
      <c r="B104" s="131"/>
      <c r="C104" s="131"/>
      <c r="D104" s="131"/>
      <c r="E104" s="131"/>
      <c r="F104" s="131"/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</row>
    <row r="105" spans="1:26" ht="15.6">
      <c r="A105" s="131"/>
      <c r="B105" s="131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</row>
    <row r="106" spans="1:26" ht="15.6">
      <c r="A106" s="131"/>
      <c r="B106" s="131"/>
      <c r="C106" s="131"/>
      <c r="D106" s="131"/>
      <c r="E106" s="131"/>
      <c r="F106" s="131"/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</row>
    <row r="107" spans="1:26" ht="15.6">
      <c r="A107" s="131"/>
      <c r="B107" s="131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</row>
    <row r="108" spans="1:26" ht="15.6">
      <c r="A108" s="131"/>
      <c r="B108" s="131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</row>
    <row r="109" spans="1:26" ht="15.6">
      <c r="A109" s="131"/>
      <c r="B109" s="131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</row>
    <row r="110" spans="1:26" ht="15.6">
      <c r="A110" s="131"/>
      <c r="B110" s="131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</row>
    <row r="111" spans="1:26" ht="15.6">
      <c r="A111" s="131"/>
      <c r="B111" s="131"/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</row>
    <row r="112" spans="1:26" ht="15.6">
      <c r="A112" s="131"/>
      <c r="B112" s="131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</row>
    <row r="113" spans="1:26" ht="15.6">
      <c r="A113" s="131"/>
      <c r="B113" s="131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</row>
    <row r="114" spans="1:26" ht="15.6">
      <c r="A114" s="131"/>
      <c r="B114" s="131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</row>
    <row r="115" spans="1:26" ht="15.6">
      <c r="A115" s="131"/>
      <c r="B115" s="131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1"/>
      <c r="U115" s="131"/>
      <c r="V115" s="131"/>
      <c r="W115" s="131"/>
      <c r="X115" s="131"/>
      <c r="Y115" s="131"/>
      <c r="Z115" s="131"/>
    </row>
    <row r="116" spans="1:26" ht="15.6">
      <c r="A116" s="131"/>
      <c r="B116" s="131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</row>
    <row r="117" spans="1:26" ht="15.6">
      <c r="A117" s="131"/>
      <c r="B117" s="131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</row>
    <row r="118" spans="1:26" ht="15.6">
      <c r="A118" s="131"/>
      <c r="B118" s="131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</row>
    <row r="119" spans="1:26" ht="15.6">
      <c r="A119" s="131"/>
      <c r="B119" s="131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</row>
    <row r="120" spans="1:26" ht="15.6">
      <c r="A120" s="131"/>
      <c r="B120" s="131"/>
      <c r="C120" s="131"/>
      <c r="D120" s="131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</row>
    <row r="121" spans="1:26" ht="15.6">
      <c r="A121" s="131"/>
      <c r="B121" s="131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</row>
    <row r="122" spans="1:26" ht="15.6">
      <c r="A122" s="131"/>
      <c r="B122" s="131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</row>
    <row r="123" spans="1:26" ht="15.6">
      <c r="A123" s="131"/>
      <c r="B123" s="131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</row>
    <row r="124" spans="1:26" ht="15.6">
      <c r="A124" s="131"/>
      <c r="B124" s="131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</row>
    <row r="125" spans="1:26" ht="15.6">
      <c r="A125" s="131"/>
      <c r="B125" s="131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</row>
    <row r="126" spans="1:26" ht="15.6">
      <c r="A126" s="131"/>
      <c r="B126" s="131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</row>
    <row r="127" spans="1:26" ht="15.6">
      <c r="A127" s="131"/>
      <c r="B127" s="131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</row>
    <row r="128" spans="1:26" ht="15.6">
      <c r="A128" s="131"/>
      <c r="B128" s="131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</row>
    <row r="129" spans="1:26" ht="15.6">
      <c r="A129" s="131"/>
      <c r="B129" s="131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</row>
    <row r="130" spans="1:26" ht="15.6">
      <c r="A130" s="131"/>
      <c r="B130" s="131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</row>
    <row r="131" spans="1:26" ht="15.6">
      <c r="A131" s="131"/>
      <c r="B131" s="131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</row>
    <row r="132" spans="1:26" ht="15.6">
      <c r="A132" s="131"/>
      <c r="B132" s="131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</row>
    <row r="133" spans="1:26" ht="15.6">
      <c r="A133" s="131"/>
      <c r="B133" s="131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</row>
    <row r="134" spans="1:26" ht="15.6">
      <c r="A134" s="131"/>
      <c r="B134" s="131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</row>
    <row r="135" spans="1:26" ht="15.6">
      <c r="A135" s="131"/>
      <c r="B135" s="131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</row>
    <row r="136" spans="1:26" ht="15.6">
      <c r="A136" s="131"/>
      <c r="B136" s="131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</row>
    <row r="137" spans="1:26" ht="15.6">
      <c r="A137" s="131"/>
      <c r="B137" s="131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</row>
    <row r="138" spans="1:26" ht="15.6">
      <c r="A138" s="131"/>
      <c r="B138" s="131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</row>
    <row r="139" spans="1:26" ht="15.6">
      <c r="A139" s="131"/>
      <c r="B139" s="131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</row>
    <row r="140" spans="1:26" ht="15.6">
      <c r="A140" s="131"/>
      <c r="B140" s="131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</row>
    <row r="141" spans="1:26" ht="15.6">
      <c r="A141" s="131"/>
      <c r="B141" s="131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</row>
    <row r="142" spans="1:26" ht="15.6">
      <c r="A142" s="131"/>
      <c r="B142" s="131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</row>
    <row r="143" spans="1:26" ht="15.6">
      <c r="A143" s="131"/>
      <c r="B143" s="131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</row>
    <row r="144" spans="1:26" ht="15.6">
      <c r="A144" s="131"/>
      <c r="B144" s="131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</row>
    <row r="145" spans="1:26" ht="15.6">
      <c r="A145" s="131"/>
      <c r="B145" s="131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</row>
    <row r="146" spans="1:26" ht="15.6">
      <c r="A146" s="131"/>
      <c r="B146" s="131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</row>
    <row r="147" spans="1:26" ht="15.6">
      <c r="A147" s="131"/>
      <c r="B147" s="131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</row>
    <row r="148" spans="1:26" ht="15.6">
      <c r="A148" s="131"/>
      <c r="B148" s="131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</row>
    <row r="149" spans="1:26" ht="15.6">
      <c r="A149" s="131"/>
      <c r="B149" s="131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</row>
    <row r="150" spans="1:26" ht="15.6">
      <c r="A150" s="131"/>
      <c r="B150" s="131"/>
      <c r="C150" s="131"/>
      <c r="D150" s="131"/>
      <c r="E150" s="131"/>
      <c r="F150" s="131"/>
      <c r="G150" s="131"/>
      <c r="H150" s="131"/>
      <c r="I150" s="131"/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</row>
    <row r="151" spans="1:26" ht="15.6">
      <c r="A151" s="131"/>
      <c r="B151" s="131"/>
      <c r="C151" s="131"/>
      <c r="D151" s="131"/>
      <c r="E151" s="131"/>
      <c r="F151" s="131"/>
      <c r="G151" s="131"/>
      <c r="H151" s="131"/>
      <c r="I151" s="131"/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</row>
    <row r="152" spans="1:26" ht="15.6">
      <c r="A152" s="131"/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</row>
    <row r="153" spans="1:26" ht="15.6">
      <c r="A153" s="131"/>
      <c r="B153" s="131"/>
      <c r="C153" s="131"/>
      <c r="D153" s="131"/>
      <c r="E153" s="131"/>
      <c r="F153" s="131"/>
      <c r="G153" s="131"/>
      <c r="H153" s="131"/>
      <c r="I153" s="131"/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</row>
    <row r="154" spans="1:26" ht="15.6">
      <c r="A154" s="131"/>
      <c r="B154" s="131"/>
      <c r="C154" s="131"/>
      <c r="D154" s="131"/>
      <c r="E154" s="131"/>
      <c r="F154" s="131"/>
      <c r="G154" s="131"/>
      <c r="H154" s="131"/>
      <c r="I154" s="131"/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</row>
    <row r="155" spans="1:26" ht="15.6">
      <c r="A155" s="131"/>
      <c r="B155" s="131"/>
      <c r="C155" s="131"/>
      <c r="D155" s="131"/>
      <c r="E155" s="131"/>
      <c r="F155" s="131"/>
      <c r="G155" s="131"/>
      <c r="H155" s="131"/>
      <c r="I155" s="131"/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</row>
    <row r="156" spans="1:26" ht="15.6">
      <c r="A156" s="131"/>
      <c r="B156" s="131"/>
      <c r="C156" s="131"/>
      <c r="D156" s="131"/>
      <c r="E156" s="131"/>
      <c r="F156" s="131"/>
      <c r="G156" s="131"/>
      <c r="H156" s="131"/>
      <c r="I156" s="131"/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</row>
    <row r="157" spans="1:26" ht="15.6">
      <c r="A157" s="131"/>
      <c r="B157" s="131"/>
      <c r="C157" s="131"/>
      <c r="D157" s="131"/>
      <c r="E157" s="131"/>
      <c r="F157" s="131"/>
      <c r="G157" s="131"/>
      <c r="H157" s="131"/>
      <c r="I157" s="131"/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</row>
    <row r="158" spans="1:26" ht="15.6">
      <c r="A158" s="131"/>
      <c r="B158" s="131"/>
      <c r="C158" s="131"/>
      <c r="D158" s="131"/>
      <c r="E158" s="131"/>
      <c r="F158" s="131"/>
      <c r="G158" s="131"/>
      <c r="H158" s="131"/>
      <c r="I158" s="131"/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</row>
    <row r="159" spans="1:26" ht="15.6">
      <c r="A159" s="131"/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</row>
    <row r="160" spans="1:26" ht="15.6">
      <c r="A160" s="131"/>
      <c r="B160" s="131"/>
      <c r="C160" s="131"/>
      <c r="D160" s="131"/>
      <c r="E160" s="131"/>
      <c r="F160" s="131"/>
      <c r="G160" s="131"/>
      <c r="H160" s="131"/>
      <c r="I160" s="131"/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</row>
    <row r="161" spans="1:26" ht="15.6">
      <c r="A161" s="131"/>
      <c r="B161" s="131"/>
      <c r="C161" s="131"/>
      <c r="D161" s="131"/>
      <c r="E161" s="131"/>
      <c r="F161" s="131"/>
      <c r="G161" s="131"/>
      <c r="H161" s="131"/>
      <c r="I161" s="131"/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</row>
    <row r="162" spans="1:26" ht="15.6">
      <c r="A162" s="131"/>
      <c r="B162" s="131"/>
      <c r="C162" s="131"/>
      <c r="D162" s="131"/>
      <c r="E162" s="131"/>
      <c r="F162" s="131"/>
      <c r="G162" s="131"/>
      <c r="H162" s="131"/>
      <c r="I162" s="131"/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</row>
    <row r="163" spans="1:26" ht="15.6">
      <c r="A163" s="131"/>
      <c r="B163" s="131"/>
      <c r="C163" s="131"/>
      <c r="D163" s="131"/>
      <c r="E163" s="131"/>
      <c r="F163" s="131"/>
      <c r="G163" s="131"/>
      <c r="H163" s="131"/>
      <c r="I163" s="131"/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</row>
    <row r="164" spans="1:26" ht="15.6">
      <c r="A164" s="131"/>
      <c r="B164" s="131"/>
      <c r="C164" s="131"/>
      <c r="D164" s="131"/>
      <c r="E164" s="131"/>
      <c r="F164" s="131"/>
      <c r="G164" s="131"/>
      <c r="H164" s="131"/>
      <c r="I164" s="131"/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</row>
    <row r="165" spans="1:26" ht="15.6">
      <c r="A165" s="131"/>
      <c r="B165" s="131"/>
      <c r="C165" s="131"/>
      <c r="D165" s="131"/>
      <c r="E165" s="131"/>
      <c r="F165" s="131"/>
      <c r="G165" s="131"/>
      <c r="H165" s="131"/>
      <c r="I165" s="131"/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</row>
    <row r="166" spans="1:26" ht="15.6">
      <c r="A166" s="131"/>
      <c r="B166" s="131"/>
      <c r="C166" s="131"/>
      <c r="D166" s="131"/>
      <c r="E166" s="131"/>
      <c r="F166" s="131"/>
      <c r="G166" s="131"/>
      <c r="H166" s="131"/>
      <c r="I166" s="131"/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</row>
    <row r="167" spans="1:26" ht="15.6">
      <c r="A167" s="131"/>
      <c r="B167" s="131"/>
      <c r="C167" s="131"/>
      <c r="D167" s="131"/>
      <c r="E167" s="131"/>
      <c r="F167" s="131"/>
      <c r="G167" s="131"/>
      <c r="H167" s="131"/>
      <c r="I167" s="131"/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</row>
    <row r="168" spans="1:26" ht="15.6">
      <c r="A168" s="131"/>
      <c r="B168" s="131"/>
      <c r="C168" s="131"/>
      <c r="D168" s="131"/>
      <c r="E168" s="131"/>
      <c r="F168" s="131"/>
      <c r="G168" s="131"/>
      <c r="H168" s="131"/>
      <c r="I168" s="131"/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</row>
    <row r="169" spans="1:26" ht="15.6">
      <c r="A169" s="131"/>
      <c r="B169" s="131"/>
      <c r="C169" s="131"/>
      <c r="D169" s="131"/>
      <c r="E169" s="131"/>
      <c r="F169" s="131"/>
      <c r="G169" s="131"/>
      <c r="H169" s="131"/>
      <c r="I169" s="131"/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</row>
    <row r="170" spans="1:26" ht="15.6">
      <c r="A170" s="131"/>
      <c r="B170" s="131"/>
      <c r="C170" s="131"/>
      <c r="D170" s="131"/>
      <c r="E170" s="131"/>
      <c r="F170" s="131"/>
      <c r="G170" s="131"/>
      <c r="H170" s="131"/>
      <c r="I170" s="131"/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</row>
    <row r="171" spans="1:26" ht="15.6">
      <c r="A171" s="131"/>
      <c r="B171" s="131"/>
      <c r="C171" s="131"/>
      <c r="D171" s="131"/>
      <c r="E171" s="131"/>
      <c r="F171" s="131"/>
      <c r="G171" s="131"/>
      <c r="H171" s="131"/>
      <c r="I171" s="131"/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</row>
    <row r="172" spans="1:26" ht="15.6">
      <c r="A172" s="131"/>
      <c r="B172" s="131"/>
      <c r="C172" s="131"/>
      <c r="D172" s="131"/>
      <c r="E172" s="131"/>
      <c r="F172" s="131"/>
      <c r="G172" s="131"/>
      <c r="H172" s="131"/>
      <c r="I172" s="131"/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</row>
    <row r="173" spans="1:26" ht="15.6">
      <c r="A173" s="131"/>
      <c r="B173" s="131"/>
      <c r="C173" s="131"/>
      <c r="D173" s="131"/>
      <c r="E173" s="131"/>
      <c r="F173" s="131"/>
      <c r="G173" s="131"/>
      <c r="H173" s="131"/>
      <c r="I173" s="131"/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</row>
    <row r="174" spans="1:26" ht="15.6">
      <c r="A174" s="131"/>
      <c r="B174" s="131"/>
      <c r="C174" s="131"/>
      <c r="D174" s="131"/>
      <c r="E174" s="131"/>
      <c r="F174" s="131"/>
      <c r="G174" s="131"/>
      <c r="H174" s="131"/>
      <c r="I174" s="131"/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</row>
    <row r="175" spans="1:26" ht="15.6">
      <c r="A175" s="131"/>
      <c r="B175" s="131"/>
      <c r="C175" s="131"/>
      <c r="D175" s="131"/>
      <c r="E175" s="131"/>
      <c r="F175" s="131"/>
      <c r="G175" s="131"/>
      <c r="H175" s="131"/>
      <c r="I175" s="131"/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</row>
    <row r="176" spans="1:26" ht="15.6">
      <c r="A176" s="131"/>
      <c r="B176" s="131"/>
      <c r="C176" s="131"/>
      <c r="D176" s="131"/>
      <c r="E176" s="131"/>
      <c r="F176" s="131"/>
      <c r="G176" s="131"/>
      <c r="H176" s="131"/>
      <c r="I176" s="131"/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</row>
    <row r="177" spans="1:26" ht="15.6">
      <c r="A177" s="131"/>
      <c r="B177" s="131"/>
      <c r="C177" s="131"/>
      <c r="D177" s="131"/>
      <c r="E177" s="131"/>
      <c r="F177" s="131"/>
      <c r="G177" s="131"/>
      <c r="H177" s="131"/>
      <c r="I177" s="131"/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</row>
    <row r="178" spans="1:26" ht="15.6">
      <c r="A178" s="131"/>
      <c r="B178" s="131"/>
      <c r="C178" s="131"/>
      <c r="D178" s="131"/>
      <c r="E178" s="131"/>
      <c r="F178" s="131"/>
      <c r="G178" s="131"/>
      <c r="H178" s="131"/>
      <c r="I178" s="131"/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</row>
    <row r="179" spans="1:26" ht="15.6">
      <c r="A179" s="131"/>
      <c r="B179" s="131"/>
      <c r="C179" s="131"/>
      <c r="D179" s="131"/>
      <c r="E179" s="131"/>
      <c r="F179" s="131"/>
      <c r="G179" s="131"/>
      <c r="H179" s="131"/>
      <c r="I179" s="131"/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</row>
    <row r="180" spans="1:26" ht="15.6">
      <c r="A180" s="131"/>
      <c r="B180" s="131"/>
      <c r="C180" s="131"/>
      <c r="D180" s="131"/>
      <c r="E180" s="131"/>
      <c r="F180" s="131"/>
      <c r="G180" s="131"/>
      <c r="H180" s="131"/>
      <c r="I180" s="131"/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</row>
    <row r="181" spans="1:26" ht="15.6">
      <c r="A181" s="131"/>
      <c r="B181" s="131"/>
      <c r="C181" s="131"/>
      <c r="D181" s="131"/>
      <c r="E181" s="131"/>
      <c r="F181" s="131"/>
      <c r="G181" s="131"/>
      <c r="H181" s="131"/>
      <c r="I181" s="131"/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</row>
    <row r="182" spans="1:26" ht="15.6">
      <c r="A182" s="131"/>
      <c r="B182" s="131"/>
      <c r="C182" s="131"/>
      <c r="D182" s="131"/>
      <c r="E182" s="131"/>
      <c r="F182" s="131"/>
      <c r="G182" s="131"/>
      <c r="H182" s="131"/>
      <c r="I182" s="131"/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</row>
    <row r="183" spans="1:26" ht="15.6">
      <c r="A183" s="131"/>
      <c r="B183" s="131"/>
      <c r="C183" s="131"/>
      <c r="D183" s="131"/>
      <c r="E183" s="131"/>
      <c r="F183" s="131"/>
      <c r="G183" s="131"/>
      <c r="H183" s="131"/>
      <c r="I183" s="131"/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</row>
    <row r="184" spans="1:26" ht="15.6">
      <c r="A184" s="131"/>
      <c r="B184" s="131"/>
      <c r="C184" s="131"/>
      <c r="D184" s="131"/>
      <c r="E184" s="131"/>
      <c r="F184" s="131"/>
      <c r="G184" s="131"/>
      <c r="H184" s="131"/>
      <c r="I184" s="131"/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</row>
    <row r="185" spans="1:26" ht="15.6">
      <c r="A185" s="131"/>
      <c r="B185" s="131"/>
      <c r="C185" s="131"/>
      <c r="D185" s="131"/>
      <c r="E185" s="131"/>
      <c r="F185" s="131"/>
      <c r="G185" s="131"/>
      <c r="H185" s="131"/>
      <c r="I185" s="131"/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</row>
    <row r="186" spans="1:26" ht="15.6">
      <c r="A186" s="131"/>
      <c r="B186" s="131"/>
      <c r="C186" s="131"/>
      <c r="D186" s="131"/>
      <c r="E186" s="131"/>
      <c r="F186" s="131"/>
      <c r="G186" s="131"/>
      <c r="H186" s="131"/>
      <c r="I186" s="131"/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</row>
    <row r="187" spans="1:26" ht="15.6">
      <c r="A187" s="131"/>
      <c r="B187" s="131"/>
      <c r="C187" s="131"/>
      <c r="D187" s="131"/>
      <c r="E187" s="131"/>
      <c r="F187" s="131"/>
      <c r="G187" s="131"/>
      <c r="H187" s="131"/>
      <c r="I187" s="131"/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</row>
    <row r="188" spans="1:26" ht="15.6">
      <c r="A188" s="131"/>
      <c r="B188" s="131"/>
      <c r="C188" s="131"/>
      <c r="D188" s="131"/>
      <c r="E188" s="131"/>
      <c r="F188" s="131"/>
      <c r="G188" s="131"/>
      <c r="H188" s="131"/>
      <c r="I188" s="131"/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</row>
    <row r="189" spans="1:26" ht="15.6">
      <c r="A189" s="131"/>
      <c r="B189" s="131"/>
      <c r="C189" s="131"/>
      <c r="D189" s="131"/>
      <c r="E189" s="131"/>
      <c r="F189" s="131"/>
      <c r="G189" s="131"/>
      <c r="H189" s="131"/>
      <c r="I189" s="131"/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</row>
    <row r="190" spans="1:26" ht="15.6">
      <c r="A190" s="131"/>
      <c r="B190" s="131"/>
      <c r="C190" s="131"/>
      <c r="D190" s="131"/>
      <c r="E190" s="131"/>
      <c r="F190" s="131"/>
      <c r="G190" s="131"/>
      <c r="H190" s="131"/>
      <c r="I190" s="131"/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</row>
    <row r="191" spans="1:26" ht="15.6">
      <c r="A191" s="131"/>
      <c r="B191" s="131"/>
      <c r="C191" s="131"/>
      <c r="D191" s="131"/>
      <c r="E191" s="131"/>
      <c r="F191" s="131"/>
      <c r="G191" s="131"/>
      <c r="H191" s="131"/>
      <c r="I191" s="131"/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</row>
    <row r="192" spans="1:26" ht="15.6">
      <c r="A192" s="131"/>
      <c r="B192" s="131"/>
      <c r="C192" s="131"/>
      <c r="D192" s="131"/>
      <c r="E192" s="131"/>
      <c r="F192" s="131"/>
      <c r="G192" s="131"/>
      <c r="H192" s="131"/>
      <c r="I192" s="131"/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</row>
    <row r="193" spans="1:26" ht="15.6">
      <c r="A193" s="131"/>
      <c r="B193" s="131"/>
      <c r="C193" s="131"/>
      <c r="D193" s="131"/>
      <c r="E193" s="131"/>
      <c r="F193" s="131"/>
      <c r="G193" s="131"/>
      <c r="H193" s="131"/>
      <c r="I193" s="131"/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</row>
    <row r="194" spans="1:26" ht="15.6">
      <c r="A194" s="131"/>
      <c r="B194" s="131"/>
      <c r="C194" s="131"/>
      <c r="D194" s="131"/>
      <c r="E194" s="131"/>
      <c r="F194" s="131"/>
      <c r="G194" s="131"/>
      <c r="H194" s="131"/>
      <c r="I194" s="131"/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</row>
    <row r="195" spans="1:26" ht="15.6">
      <c r="A195" s="131"/>
      <c r="B195" s="131"/>
      <c r="C195" s="131"/>
      <c r="D195" s="131"/>
      <c r="E195" s="131"/>
      <c r="F195" s="131"/>
      <c r="G195" s="131"/>
      <c r="H195" s="131"/>
      <c r="I195" s="131"/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</row>
    <row r="196" spans="1:26" ht="15.6">
      <c r="A196" s="131"/>
      <c r="B196" s="131"/>
      <c r="C196" s="131"/>
      <c r="D196" s="131"/>
      <c r="E196" s="131"/>
      <c r="F196" s="131"/>
      <c r="G196" s="131"/>
      <c r="H196" s="131"/>
      <c r="I196" s="131"/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</row>
    <row r="197" spans="1:26" ht="15.6">
      <c r="A197" s="131"/>
      <c r="B197" s="131"/>
      <c r="C197" s="131"/>
      <c r="D197" s="131"/>
      <c r="E197" s="131"/>
      <c r="F197" s="131"/>
      <c r="G197" s="131"/>
      <c r="H197" s="131"/>
      <c r="I197" s="131"/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</row>
    <row r="198" spans="1:26" ht="15.6">
      <c r="A198" s="131"/>
      <c r="B198" s="131"/>
      <c r="C198" s="131"/>
      <c r="D198" s="131"/>
      <c r="E198" s="131"/>
      <c r="F198" s="131"/>
      <c r="G198" s="131"/>
      <c r="H198" s="131"/>
      <c r="I198" s="131"/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</row>
    <row r="199" spans="1:26" ht="15.6">
      <c r="A199" s="131"/>
      <c r="B199" s="131"/>
      <c r="C199" s="131"/>
      <c r="D199" s="131"/>
      <c r="E199" s="131"/>
      <c r="F199" s="131"/>
      <c r="G199" s="131"/>
      <c r="H199" s="131"/>
      <c r="I199" s="131"/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</row>
    <row r="200" spans="1:26" ht="15.6">
      <c r="A200" s="131"/>
      <c r="B200" s="131"/>
      <c r="C200" s="131"/>
      <c r="D200" s="131"/>
      <c r="E200" s="131"/>
      <c r="F200" s="131"/>
      <c r="G200" s="131"/>
      <c r="H200" s="131"/>
      <c r="I200" s="131"/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</row>
    <row r="201" spans="1:26" ht="15.6">
      <c r="A201" s="131"/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</row>
    <row r="202" spans="1:26" ht="15.6">
      <c r="A202" s="131"/>
      <c r="B202" s="131"/>
      <c r="C202" s="131"/>
      <c r="D202" s="131"/>
      <c r="E202" s="131"/>
      <c r="F202" s="131"/>
      <c r="G202" s="131"/>
      <c r="H202" s="131"/>
      <c r="I202" s="131"/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</row>
    <row r="203" spans="1:26" ht="15.6">
      <c r="A203" s="131"/>
      <c r="B203" s="131"/>
      <c r="C203" s="131"/>
      <c r="D203" s="131"/>
      <c r="E203" s="131"/>
      <c r="F203" s="131"/>
      <c r="G203" s="131"/>
      <c r="H203" s="131"/>
      <c r="I203" s="131"/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</row>
    <row r="204" spans="1:26" ht="15.6">
      <c r="A204" s="131"/>
      <c r="B204" s="131"/>
      <c r="C204" s="131"/>
      <c r="D204" s="131"/>
      <c r="E204" s="131"/>
      <c r="F204" s="131"/>
      <c r="G204" s="131"/>
      <c r="H204" s="131"/>
      <c r="I204" s="131"/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</row>
    <row r="205" spans="1:26" ht="15.6">
      <c r="A205" s="131"/>
      <c r="B205" s="131"/>
      <c r="C205" s="131"/>
      <c r="D205" s="131"/>
      <c r="E205" s="131"/>
      <c r="F205" s="131"/>
      <c r="G205" s="131"/>
      <c r="H205" s="131"/>
      <c r="I205" s="131"/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</row>
    <row r="206" spans="1:26" ht="15.6">
      <c r="A206" s="131"/>
      <c r="B206" s="131"/>
      <c r="C206" s="131"/>
      <c r="D206" s="131"/>
      <c r="E206" s="131"/>
      <c r="F206" s="131"/>
      <c r="G206" s="131"/>
      <c r="H206" s="131"/>
      <c r="I206" s="131"/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</row>
    <row r="207" spans="1:26" ht="15.6">
      <c r="A207" s="131"/>
      <c r="B207" s="131"/>
      <c r="C207" s="131"/>
      <c r="D207" s="131"/>
      <c r="E207" s="131"/>
      <c r="F207" s="131"/>
      <c r="G207" s="131"/>
      <c r="H207" s="131"/>
      <c r="I207" s="131"/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</row>
    <row r="208" spans="1:26" ht="15.6">
      <c r="A208" s="131"/>
      <c r="B208" s="131"/>
      <c r="C208" s="131"/>
      <c r="D208" s="131"/>
      <c r="E208" s="131"/>
      <c r="F208" s="131"/>
      <c r="G208" s="131"/>
      <c r="H208" s="131"/>
      <c r="I208" s="131"/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</row>
    <row r="209" spans="1:26" ht="15.6">
      <c r="A209" s="131"/>
      <c r="B209" s="131"/>
      <c r="C209" s="131"/>
      <c r="D209" s="131"/>
      <c r="E209" s="131"/>
      <c r="F209" s="131"/>
      <c r="G209" s="131"/>
      <c r="H209" s="131"/>
      <c r="I209" s="131"/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</row>
    <row r="210" spans="1:26" ht="15.6">
      <c r="A210" s="131"/>
      <c r="B210" s="131"/>
      <c r="C210" s="131"/>
      <c r="D210" s="131"/>
      <c r="E210" s="131"/>
      <c r="F210" s="131"/>
      <c r="G210" s="131"/>
      <c r="H210" s="131"/>
      <c r="I210" s="131"/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</row>
    <row r="211" spans="1:26" ht="15.6">
      <c r="A211" s="131"/>
      <c r="B211" s="131"/>
      <c r="C211" s="131"/>
      <c r="D211" s="131"/>
      <c r="E211" s="131"/>
      <c r="F211" s="131"/>
      <c r="G211" s="131"/>
      <c r="H211" s="131"/>
      <c r="I211" s="131"/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</row>
    <row r="212" spans="1:26" ht="15.6">
      <c r="A212" s="131"/>
      <c r="B212" s="131"/>
      <c r="C212" s="131"/>
      <c r="D212" s="131"/>
      <c r="E212" s="131"/>
      <c r="F212" s="131"/>
      <c r="G212" s="131"/>
      <c r="H212" s="131"/>
      <c r="I212" s="131"/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</row>
    <row r="213" spans="1:26" ht="15.6">
      <c r="A213" s="131"/>
      <c r="B213" s="131"/>
      <c r="C213" s="131"/>
      <c r="D213" s="131"/>
      <c r="E213" s="131"/>
      <c r="F213" s="131"/>
      <c r="G213" s="131"/>
      <c r="H213" s="131"/>
      <c r="I213" s="131"/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</row>
    <row r="214" spans="1:26" ht="15.6">
      <c r="A214" s="131"/>
      <c r="B214" s="131"/>
      <c r="C214" s="131"/>
      <c r="D214" s="131"/>
      <c r="E214" s="131"/>
      <c r="F214" s="131"/>
      <c r="G214" s="131"/>
      <c r="H214" s="131"/>
      <c r="I214" s="131"/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</row>
    <row r="215" spans="1:26" ht="15.6">
      <c r="A215" s="131"/>
      <c r="B215" s="131"/>
      <c r="C215" s="131"/>
      <c r="D215" s="131"/>
      <c r="E215" s="131"/>
      <c r="F215" s="131"/>
      <c r="G215" s="131"/>
      <c r="H215" s="131"/>
      <c r="I215" s="131"/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</row>
    <row r="216" spans="1:26" ht="15.6">
      <c r="A216" s="131"/>
      <c r="B216" s="131"/>
      <c r="C216" s="131"/>
      <c r="D216" s="131"/>
      <c r="E216" s="131"/>
      <c r="F216" s="131"/>
      <c r="G216" s="131"/>
      <c r="H216" s="131"/>
      <c r="I216" s="131"/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</row>
    <row r="217" spans="1:26" ht="15.6">
      <c r="A217" s="131"/>
      <c r="B217" s="131"/>
      <c r="C217" s="131"/>
      <c r="D217" s="131"/>
      <c r="E217" s="131"/>
      <c r="F217" s="131"/>
      <c r="G217" s="131"/>
      <c r="H217" s="131"/>
      <c r="I217" s="131"/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</row>
    <row r="218" spans="1:26" ht="15.6">
      <c r="A218" s="131"/>
      <c r="B218" s="131"/>
      <c r="C218" s="131"/>
      <c r="D218" s="131"/>
      <c r="E218" s="131"/>
      <c r="F218" s="131"/>
      <c r="G218" s="131"/>
      <c r="H218" s="131"/>
      <c r="I218" s="131"/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</row>
    <row r="219" spans="1:26" ht="15.6">
      <c r="A219" s="131"/>
      <c r="B219" s="131"/>
      <c r="C219" s="131"/>
      <c r="D219" s="131"/>
      <c r="E219" s="131"/>
      <c r="F219" s="131"/>
      <c r="G219" s="131"/>
      <c r="H219" s="131"/>
      <c r="I219" s="131"/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</row>
    <row r="220" spans="1:26" ht="15.6">
      <c r="A220" s="131"/>
      <c r="B220" s="131"/>
      <c r="C220" s="131"/>
      <c r="D220" s="131"/>
      <c r="E220" s="131"/>
      <c r="F220" s="131"/>
      <c r="G220" s="131"/>
      <c r="H220" s="131"/>
      <c r="I220" s="131"/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</row>
    <row r="221" spans="1:26" ht="15.6">
      <c r="A221" s="131"/>
      <c r="B221" s="131"/>
      <c r="C221" s="131"/>
      <c r="D221" s="131"/>
      <c r="E221" s="131"/>
      <c r="F221" s="131"/>
      <c r="G221" s="131"/>
      <c r="H221" s="131"/>
      <c r="I221" s="131"/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</row>
    <row r="222" spans="1:26" ht="15.6">
      <c r="A222" s="131"/>
      <c r="B222" s="131"/>
      <c r="C222" s="131"/>
      <c r="D222" s="131"/>
      <c r="E222" s="131"/>
      <c r="F222" s="131"/>
      <c r="G222" s="131"/>
      <c r="H222" s="131"/>
      <c r="I222" s="131"/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</row>
    <row r="223" spans="1:26" ht="15.6">
      <c r="A223" s="131"/>
      <c r="B223" s="131"/>
      <c r="C223" s="131"/>
      <c r="D223" s="131"/>
      <c r="E223" s="131"/>
      <c r="F223" s="131"/>
      <c r="G223" s="131"/>
      <c r="H223" s="131"/>
      <c r="I223" s="131"/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</row>
    <row r="224" spans="1:26" ht="15.6">
      <c r="A224" s="131"/>
      <c r="B224" s="131"/>
      <c r="C224" s="131"/>
      <c r="D224" s="131"/>
      <c r="E224" s="131"/>
      <c r="F224" s="131"/>
      <c r="G224" s="131"/>
      <c r="H224" s="131"/>
      <c r="I224" s="131"/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</row>
    <row r="225" spans="1:26" ht="15.6">
      <c r="A225" s="131"/>
      <c r="B225" s="131"/>
      <c r="C225" s="131"/>
      <c r="D225" s="131"/>
      <c r="E225" s="131"/>
      <c r="F225" s="131"/>
      <c r="G225" s="131"/>
      <c r="H225" s="131"/>
      <c r="I225" s="131"/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</row>
    <row r="226" spans="1:26" ht="15.6">
      <c r="A226" s="131"/>
      <c r="B226" s="131"/>
      <c r="C226" s="131"/>
      <c r="D226" s="131"/>
      <c r="E226" s="131"/>
      <c r="F226" s="131"/>
      <c r="G226" s="131"/>
      <c r="H226" s="131"/>
      <c r="I226" s="131"/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</row>
    <row r="227" spans="1:26" ht="15.6">
      <c r="A227" s="131"/>
      <c r="B227" s="131"/>
      <c r="C227" s="131"/>
      <c r="D227" s="131"/>
      <c r="E227" s="131"/>
      <c r="F227" s="131"/>
      <c r="G227" s="131"/>
      <c r="H227" s="131"/>
      <c r="I227" s="131"/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</row>
    <row r="228" spans="1:26" ht="15.6">
      <c r="A228" s="131"/>
      <c r="B228" s="131"/>
      <c r="C228" s="131"/>
      <c r="D228" s="131"/>
      <c r="E228" s="131"/>
      <c r="F228" s="131"/>
      <c r="G228" s="131"/>
      <c r="H228" s="131"/>
      <c r="I228" s="131"/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</row>
    <row r="229" spans="1:26" ht="15.6">
      <c r="A229" s="131"/>
      <c r="B229" s="131"/>
      <c r="C229" s="131"/>
      <c r="D229" s="131"/>
      <c r="E229" s="131"/>
      <c r="F229" s="131"/>
      <c r="G229" s="131"/>
      <c r="H229" s="131"/>
      <c r="I229" s="131"/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</row>
    <row r="230" spans="1:26" ht="15.6">
      <c r="A230" s="131"/>
      <c r="B230" s="131"/>
      <c r="C230" s="131"/>
      <c r="D230" s="131"/>
      <c r="E230" s="131"/>
      <c r="F230" s="131"/>
      <c r="G230" s="131"/>
      <c r="H230" s="131"/>
      <c r="I230" s="131"/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</row>
    <row r="231" spans="1:26" ht="15.6">
      <c r="A231" s="131"/>
      <c r="B231" s="131"/>
      <c r="C231" s="131"/>
      <c r="D231" s="131"/>
      <c r="E231" s="131"/>
      <c r="F231" s="131"/>
      <c r="G231" s="131"/>
      <c r="H231" s="131"/>
      <c r="I231" s="131"/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</row>
    <row r="232" spans="1:26" ht="15.6">
      <c r="A232" s="131"/>
      <c r="B232" s="131"/>
      <c r="C232" s="131"/>
      <c r="D232" s="131"/>
      <c r="E232" s="131"/>
      <c r="F232" s="131"/>
      <c r="G232" s="131"/>
      <c r="H232" s="131"/>
      <c r="I232" s="131"/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</row>
    <row r="233" spans="1:26" ht="15.6">
      <c r="A233" s="131"/>
      <c r="B233" s="131"/>
      <c r="C233" s="131"/>
      <c r="D233" s="131"/>
      <c r="E233" s="131"/>
      <c r="F233" s="131"/>
      <c r="G233" s="131"/>
      <c r="H233" s="131"/>
      <c r="I233" s="131"/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</row>
    <row r="234" spans="1:26" ht="15.6">
      <c r="A234" s="131"/>
      <c r="B234" s="131"/>
      <c r="C234" s="131"/>
      <c r="D234" s="131"/>
      <c r="E234" s="131"/>
      <c r="F234" s="131"/>
      <c r="G234" s="131"/>
      <c r="H234" s="131"/>
      <c r="I234" s="131"/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</row>
    <row r="235" spans="1:26" ht="15.6">
      <c r="A235" s="131"/>
      <c r="B235" s="131"/>
      <c r="C235" s="131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</row>
    <row r="236" spans="1:26" ht="15.6">
      <c r="A236" s="131"/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</row>
    <row r="237" spans="1:26" ht="15.6">
      <c r="A237" s="131"/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</row>
    <row r="238" spans="1:26" ht="15.6">
      <c r="A238" s="131"/>
      <c r="B238" s="131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</row>
    <row r="239" spans="1:26" ht="15.6">
      <c r="A239" s="131"/>
      <c r="B239" s="131"/>
      <c r="C239" s="131"/>
      <c r="D239" s="131"/>
      <c r="E239" s="131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</row>
    <row r="240" spans="1:26" ht="15.6">
      <c r="A240" s="131"/>
      <c r="B240" s="131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</row>
    <row r="241" spans="1:26" ht="15.6">
      <c r="A241" s="131"/>
      <c r="B241" s="131"/>
      <c r="C241" s="131"/>
      <c r="D241" s="131"/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</row>
    <row r="242" spans="1:26" ht="15.6">
      <c r="A242" s="131"/>
      <c r="B242" s="131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</row>
    <row r="243" spans="1:26" ht="15.6">
      <c r="A243" s="131"/>
      <c r="B243" s="131"/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</row>
    <row r="244" spans="1:26" ht="15.6">
      <c r="A244" s="131"/>
      <c r="B244" s="131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</row>
    <row r="245" spans="1:26" ht="15.6">
      <c r="A245" s="131"/>
      <c r="B245" s="131"/>
      <c r="C245" s="131"/>
      <c r="D245" s="131"/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</row>
    <row r="246" spans="1:26" ht="15.6">
      <c r="A246" s="131"/>
      <c r="B246" s="131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</row>
    <row r="247" spans="1:26" ht="15.6">
      <c r="A247" s="131"/>
      <c r="B247" s="131"/>
      <c r="C247" s="131"/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</row>
    <row r="248" spans="1:26" ht="15.6">
      <c r="A248" s="131"/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</row>
    <row r="249" spans="1:26" ht="15.6">
      <c r="A249" s="131"/>
      <c r="B249" s="131"/>
      <c r="C249" s="131"/>
      <c r="D249" s="131"/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</row>
    <row r="250" spans="1:26" ht="15.6">
      <c r="A250" s="131"/>
      <c r="B250" s="131"/>
      <c r="C250" s="131"/>
      <c r="D250" s="131"/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</row>
    <row r="251" spans="1:26" ht="15.6">
      <c r="A251" s="131"/>
      <c r="B251" s="131"/>
      <c r="C251" s="131"/>
      <c r="D251" s="131"/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</row>
    <row r="252" spans="1:26" ht="15.6">
      <c r="A252" s="131"/>
      <c r="B252" s="131"/>
      <c r="C252" s="131"/>
      <c r="D252" s="131"/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</row>
    <row r="253" spans="1:26" ht="15.6">
      <c r="A253" s="131"/>
      <c r="B253" s="131"/>
      <c r="C253" s="131"/>
      <c r="D253" s="131"/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</row>
    <row r="254" spans="1:26" ht="15.6">
      <c r="A254" s="131"/>
      <c r="B254" s="131"/>
      <c r="C254" s="131"/>
      <c r="D254" s="131"/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</row>
    <row r="255" spans="1:26" ht="15.6">
      <c r="A255" s="131"/>
      <c r="B255" s="131"/>
      <c r="C255" s="131"/>
      <c r="D255" s="131"/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</row>
    <row r="256" spans="1:26" ht="15.6">
      <c r="A256" s="131"/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</row>
    <row r="257" spans="1:26" ht="15.6">
      <c r="A257" s="131"/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</row>
    <row r="258" spans="1:26" ht="15.6">
      <c r="A258" s="131"/>
      <c r="B258" s="131"/>
      <c r="C258" s="131"/>
      <c r="D258" s="131"/>
      <c r="E258" s="131"/>
      <c r="F258" s="131"/>
      <c r="G258" s="131"/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</row>
    <row r="259" spans="1:26" ht="15.6">
      <c r="A259" s="131"/>
      <c r="B259" s="131"/>
      <c r="C259" s="131"/>
      <c r="D259" s="131"/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</row>
    <row r="260" spans="1:26" ht="15.6">
      <c r="A260" s="131"/>
      <c r="B260" s="131"/>
      <c r="C260" s="131"/>
      <c r="D260" s="131"/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</row>
    <row r="261" spans="1:26" ht="15.6">
      <c r="A261" s="131"/>
      <c r="B261" s="131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</row>
    <row r="262" spans="1:26" ht="15.6">
      <c r="A262" s="131"/>
      <c r="B262" s="131"/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</row>
    <row r="263" spans="1:26" ht="15.6">
      <c r="A263" s="131"/>
      <c r="B263" s="131"/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</row>
    <row r="264" spans="1:26" ht="15.6">
      <c r="A264" s="131"/>
      <c r="B264" s="131"/>
      <c r="C264" s="131"/>
      <c r="D264" s="131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</row>
    <row r="265" spans="1:26" ht="15.6">
      <c r="A265" s="131"/>
      <c r="B265" s="131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</row>
    <row r="266" spans="1:26" ht="15.6">
      <c r="A266" s="131"/>
      <c r="B266" s="131"/>
      <c r="C266" s="131"/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</row>
    <row r="267" spans="1:26" ht="15.6">
      <c r="A267" s="131"/>
      <c r="B267" s="131"/>
      <c r="C267" s="131"/>
      <c r="D267" s="131"/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</row>
    <row r="268" spans="1:26" ht="15.6">
      <c r="A268" s="131"/>
      <c r="B268" s="131"/>
      <c r="C268" s="131"/>
      <c r="D268" s="131"/>
      <c r="E268" s="131"/>
      <c r="F268" s="131"/>
      <c r="G268" s="131"/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</row>
    <row r="269" spans="1:26" ht="15.6">
      <c r="A269" s="131"/>
      <c r="B269" s="131"/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</row>
    <row r="270" spans="1:26" ht="15.6">
      <c r="A270" s="131"/>
      <c r="B270" s="131"/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</row>
    <row r="271" spans="1:26" ht="15.6">
      <c r="A271" s="131"/>
      <c r="B271" s="131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</row>
    <row r="272" spans="1:26" ht="15.6">
      <c r="A272" s="131"/>
      <c r="B272" s="131"/>
      <c r="C272" s="131"/>
      <c r="D272" s="131"/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</row>
    <row r="273" spans="1:26" ht="15.6">
      <c r="A273" s="131"/>
      <c r="B273" s="131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</row>
    <row r="274" spans="1:26" ht="15.6">
      <c r="A274" s="131"/>
      <c r="B274" s="131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</row>
    <row r="275" spans="1:26" ht="15.6">
      <c r="A275" s="131"/>
      <c r="B275" s="131"/>
      <c r="C275" s="131"/>
      <c r="D275" s="131"/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</row>
    <row r="276" spans="1:26" ht="15.6">
      <c r="A276" s="131"/>
      <c r="B276" s="131"/>
      <c r="C276" s="131"/>
      <c r="D276" s="131"/>
      <c r="E276" s="131"/>
      <c r="F276" s="131"/>
      <c r="G276" s="131"/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</row>
    <row r="277" spans="1:26" ht="15.6">
      <c r="A277" s="131"/>
      <c r="B277" s="131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</row>
    <row r="278" spans="1:26" ht="15.6">
      <c r="A278" s="131"/>
      <c r="B278" s="131"/>
      <c r="C278" s="131"/>
      <c r="D278" s="131"/>
      <c r="E278" s="131"/>
      <c r="F278" s="131"/>
      <c r="G278" s="131"/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</row>
    <row r="279" spans="1:26" ht="15.6">
      <c r="A279" s="131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</row>
    <row r="280" spans="1:26" ht="15.6">
      <c r="A280" s="131"/>
      <c r="B280" s="131"/>
      <c r="C280" s="131"/>
      <c r="D280" s="131"/>
      <c r="E280" s="131"/>
      <c r="F280" s="131"/>
      <c r="G280" s="131"/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</row>
    <row r="281" spans="1:26" ht="15.6">
      <c r="A281" s="131"/>
      <c r="B281" s="131"/>
      <c r="C281" s="131"/>
      <c r="D281" s="131"/>
      <c r="E281" s="131"/>
      <c r="F281" s="131"/>
      <c r="G281" s="131"/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</row>
    <row r="282" spans="1:26" ht="15.6">
      <c r="A282" s="131"/>
      <c r="B282" s="131"/>
      <c r="C282" s="131"/>
      <c r="D282" s="131"/>
      <c r="E282" s="131"/>
      <c r="F282" s="131"/>
      <c r="G282" s="131"/>
      <c r="H282" s="131"/>
      <c r="I282" s="131"/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</row>
    <row r="283" spans="1:26" ht="15.6">
      <c r="A283" s="131"/>
      <c r="B283" s="131"/>
      <c r="C283" s="131"/>
      <c r="D283" s="131"/>
      <c r="E283" s="131"/>
      <c r="F283" s="131"/>
      <c r="G283" s="131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</row>
    <row r="284" spans="1:26" ht="15.6">
      <c r="A284" s="131"/>
      <c r="B284" s="131"/>
      <c r="C284" s="131"/>
      <c r="D284" s="131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</row>
    <row r="285" spans="1:26" ht="15.6">
      <c r="A285" s="131"/>
      <c r="B285" s="131"/>
      <c r="C285" s="131"/>
      <c r="D285" s="131"/>
      <c r="E285" s="131"/>
      <c r="F285" s="131"/>
      <c r="G285" s="131"/>
      <c r="H285" s="131"/>
      <c r="I285" s="131"/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</row>
    <row r="286" spans="1:26" ht="15.6">
      <c r="A286" s="131"/>
      <c r="B286" s="131"/>
      <c r="C286" s="131"/>
      <c r="D286" s="131"/>
      <c r="E286" s="131"/>
      <c r="F286" s="131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</row>
    <row r="287" spans="1:26" ht="15.6">
      <c r="A287" s="131"/>
      <c r="B287" s="131"/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</row>
    <row r="288" spans="1:26" ht="15.6">
      <c r="A288" s="131"/>
      <c r="B288" s="131"/>
      <c r="C288" s="131"/>
      <c r="D288" s="131"/>
      <c r="E288" s="131"/>
      <c r="F288" s="131"/>
      <c r="G288" s="131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</row>
    <row r="289" spans="1:26" ht="15.6">
      <c r="A289" s="131"/>
      <c r="B289" s="131"/>
      <c r="C289" s="131"/>
      <c r="D289" s="131"/>
      <c r="E289" s="131"/>
      <c r="F289" s="131"/>
      <c r="G289" s="131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</row>
    <row r="290" spans="1:26" ht="15.6">
      <c r="A290" s="131"/>
      <c r="B290" s="131"/>
      <c r="C290" s="131"/>
      <c r="D290" s="131"/>
      <c r="E290" s="131"/>
      <c r="F290" s="131"/>
      <c r="G290" s="131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</row>
    <row r="291" spans="1:26" ht="15.6">
      <c r="A291" s="131"/>
      <c r="B291" s="131"/>
      <c r="C291" s="131"/>
      <c r="D291" s="131"/>
      <c r="E291" s="131"/>
      <c r="F291" s="131"/>
      <c r="G291" s="131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</row>
    <row r="292" spans="1:26" ht="15.6">
      <c r="A292" s="131"/>
      <c r="B292" s="131"/>
      <c r="C292" s="131"/>
      <c r="D292" s="131"/>
      <c r="E292" s="131"/>
      <c r="F292" s="131"/>
      <c r="G292" s="131"/>
      <c r="H292" s="131"/>
      <c r="I292" s="131"/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</row>
    <row r="293" spans="1:26" ht="15.6">
      <c r="A293" s="131"/>
      <c r="B293" s="131"/>
      <c r="C293" s="131"/>
      <c r="D293" s="131"/>
      <c r="E293" s="131"/>
      <c r="F293" s="131"/>
      <c r="G293" s="131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</row>
    <row r="294" spans="1:26" ht="15.6">
      <c r="A294" s="131"/>
      <c r="B294" s="131"/>
      <c r="C294" s="131"/>
      <c r="D294" s="131"/>
      <c r="E294" s="131"/>
      <c r="F294" s="131"/>
      <c r="G294" s="131"/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</row>
    <row r="295" spans="1:26" ht="15.6">
      <c r="A295" s="131"/>
      <c r="B295" s="131"/>
      <c r="C295" s="131"/>
      <c r="D295" s="131"/>
      <c r="E295" s="131"/>
      <c r="F295" s="131"/>
      <c r="G295" s="131"/>
      <c r="H295" s="131"/>
      <c r="I295" s="131"/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</row>
    <row r="296" spans="1:26" ht="15.6">
      <c r="A296" s="131"/>
      <c r="B296" s="131"/>
      <c r="C296" s="131"/>
      <c r="D296" s="131"/>
      <c r="E296" s="131"/>
      <c r="F296" s="131"/>
      <c r="G296" s="131"/>
      <c r="H296" s="131"/>
      <c r="I296" s="131"/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</row>
    <row r="297" spans="1:26" ht="15.6">
      <c r="A297" s="131"/>
      <c r="B297" s="131"/>
      <c r="C297" s="131"/>
      <c r="D297" s="131"/>
      <c r="E297" s="131"/>
      <c r="F297" s="131"/>
      <c r="G297" s="131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</row>
    <row r="298" spans="1:26" ht="15.6">
      <c r="A298" s="131"/>
      <c r="B298" s="131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</row>
    <row r="299" spans="1:26" ht="15.6">
      <c r="A299" s="131"/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</row>
    <row r="300" spans="1:26" ht="15.6">
      <c r="A300" s="131"/>
      <c r="B300" s="131"/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</row>
    <row r="301" spans="1:26" ht="15.6">
      <c r="A301" s="131"/>
      <c r="B301" s="131"/>
      <c r="C301" s="131"/>
      <c r="D301" s="131"/>
      <c r="E301" s="131"/>
      <c r="F301" s="131"/>
      <c r="G301" s="131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</row>
    <row r="302" spans="1:26" ht="15.6">
      <c r="A302" s="131"/>
      <c r="B302" s="131"/>
      <c r="C302" s="131"/>
      <c r="D302" s="131"/>
      <c r="E302" s="131"/>
      <c r="F302" s="131"/>
      <c r="G302" s="131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</row>
    <row r="303" spans="1:26" ht="15.6">
      <c r="A303" s="131"/>
      <c r="B303" s="131"/>
      <c r="C303" s="131"/>
      <c r="D303" s="131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</row>
    <row r="304" spans="1:26" ht="15.6">
      <c r="A304" s="131"/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</row>
    <row r="305" spans="1:26" ht="15.6">
      <c r="A305" s="131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</row>
    <row r="306" spans="1:26" ht="15.6">
      <c r="A306" s="131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</row>
    <row r="307" spans="1:26" ht="15.6">
      <c r="A307" s="131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</row>
    <row r="308" spans="1:26" ht="15.6">
      <c r="A308" s="131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</row>
    <row r="309" spans="1:26" ht="15.6">
      <c r="A309" s="131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</row>
    <row r="310" spans="1:26" ht="15.6">
      <c r="A310" s="131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</row>
    <row r="311" spans="1:26" ht="15.6">
      <c r="A311" s="131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</row>
    <row r="312" spans="1:26" ht="15.6">
      <c r="A312" s="131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</row>
    <row r="313" spans="1:26" ht="15.6">
      <c r="A313" s="131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</row>
    <row r="314" spans="1:26" ht="15.6">
      <c r="A314" s="131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</row>
    <row r="315" spans="1:26" ht="15.6">
      <c r="A315" s="131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</row>
    <row r="316" spans="1:26" ht="15.6">
      <c r="A316" s="131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</row>
    <row r="317" spans="1:26" ht="15.6">
      <c r="A317" s="131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</row>
    <row r="318" spans="1:26" ht="15.6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</row>
    <row r="319" spans="1:26" ht="15.6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</row>
    <row r="320" spans="1:26" ht="15.6">
      <c r="A320" s="131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</row>
    <row r="321" spans="1:26" ht="15.6">
      <c r="A321" s="131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</row>
    <row r="322" spans="1:26" ht="15.6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</row>
    <row r="323" spans="1:26" ht="15.6">
      <c r="A323" s="131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</row>
    <row r="324" spans="1:26" ht="15.6">
      <c r="A324" s="131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</row>
    <row r="325" spans="1:26" ht="15.6">
      <c r="A325" s="131"/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</row>
    <row r="326" spans="1:26" ht="15.6">
      <c r="A326" s="131"/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</row>
    <row r="327" spans="1:26" ht="15.6">
      <c r="A327" s="131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</row>
    <row r="328" spans="1:26" ht="15.6">
      <c r="A328" s="131"/>
      <c r="B328" s="131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</row>
    <row r="329" spans="1:26" ht="15.6">
      <c r="A329" s="131"/>
      <c r="B329" s="131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</row>
    <row r="330" spans="1:26" ht="15.6">
      <c r="A330" s="131"/>
      <c r="B330" s="131"/>
      <c r="C330" s="131"/>
      <c r="D330" s="131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</row>
    <row r="331" spans="1:26" ht="15.6">
      <c r="A331" s="131"/>
      <c r="B331" s="131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</row>
    <row r="332" spans="1:26" ht="15.6">
      <c r="A332" s="131"/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</row>
    <row r="333" spans="1:26" ht="15.6">
      <c r="A333" s="131"/>
      <c r="B333" s="131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</row>
    <row r="334" spans="1:26" ht="15.6">
      <c r="A334" s="131"/>
      <c r="B334" s="131"/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</row>
    <row r="335" spans="1:26" ht="15.6">
      <c r="A335" s="131"/>
      <c r="B335" s="131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</row>
    <row r="336" spans="1:26" ht="15.6">
      <c r="A336" s="131"/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</row>
    <row r="337" spans="1:26" ht="15.6">
      <c r="A337" s="131"/>
      <c r="B337" s="131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</row>
    <row r="338" spans="1:26" ht="15.6">
      <c r="A338" s="131"/>
      <c r="B338" s="131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</row>
    <row r="339" spans="1:26" ht="15.6">
      <c r="A339" s="131"/>
      <c r="B339" s="131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</row>
    <row r="340" spans="1:26" ht="15.6">
      <c r="A340" s="131"/>
      <c r="B340" s="131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</row>
    <row r="341" spans="1:26" ht="15.6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</row>
    <row r="342" spans="1:26" ht="15.6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</row>
    <row r="343" spans="1:26" ht="15.6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</row>
    <row r="344" spans="1:26" ht="15.6">
      <c r="A344" s="131"/>
      <c r="B344" s="131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</row>
    <row r="345" spans="1:26" ht="15.6">
      <c r="A345" s="131"/>
      <c r="B345" s="131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</row>
    <row r="346" spans="1:26" ht="15.6">
      <c r="A346" s="131"/>
      <c r="B346" s="131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</row>
    <row r="347" spans="1:26" ht="15.6">
      <c r="A347" s="131"/>
      <c r="B347" s="131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</row>
    <row r="348" spans="1:26" ht="15.6">
      <c r="A348" s="131"/>
      <c r="B348" s="131"/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</row>
    <row r="349" spans="1:26" ht="15.6">
      <c r="A349" s="131"/>
      <c r="B349" s="131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</row>
    <row r="350" spans="1:26" ht="15.6">
      <c r="A350" s="131"/>
      <c r="B350" s="131"/>
      <c r="C350" s="131"/>
      <c r="D350" s="131"/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</row>
    <row r="351" spans="1:26" ht="15.6">
      <c r="A351" s="131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</row>
    <row r="352" spans="1:26" ht="15.6">
      <c r="A352" s="131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</row>
    <row r="353" spans="1:26" ht="15.6">
      <c r="A353" s="131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</row>
    <row r="354" spans="1:26" ht="15.6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</row>
    <row r="355" spans="1:26" ht="15.6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</row>
    <row r="356" spans="1:26" ht="15.6">
      <c r="A356" s="131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</row>
    <row r="357" spans="1:26" ht="15.6">
      <c r="A357" s="131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</row>
    <row r="358" spans="1:26" ht="15.6">
      <c r="A358" s="131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</row>
    <row r="359" spans="1:26" ht="15.6">
      <c r="A359" s="131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</row>
    <row r="360" spans="1:26" ht="15.6">
      <c r="A360" s="131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</row>
    <row r="361" spans="1:26" ht="15.6">
      <c r="A361" s="131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</row>
    <row r="362" spans="1:26" ht="15.6">
      <c r="A362" s="131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</row>
    <row r="363" spans="1:26" ht="15.6">
      <c r="A363" s="131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</row>
    <row r="364" spans="1:26" ht="15.6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</row>
    <row r="365" spans="1:26" ht="15.6">
      <c r="A365" s="131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</row>
    <row r="366" spans="1:26" ht="15.6">
      <c r="A366" s="131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</row>
    <row r="367" spans="1:26" ht="15.6">
      <c r="A367" s="131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</row>
    <row r="368" spans="1:26" ht="15.6">
      <c r="A368" s="131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</row>
    <row r="369" spans="1:26" ht="15.6">
      <c r="A369" s="131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</row>
    <row r="370" spans="1:26" ht="15.6">
      <c r="A370" s="131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</row>
    <row r="371" spans="1:26" ht="15.6">
      <c r="A371" s="131"/>
      <c r="B371" s="131"/>
      <c r="C371" s="131"/>
      <c r="D371" s="131"/>
      <c r="E371" s="131"/>
      <c r="F371" s="131"/>
      <c r="G371" s="131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</row>
    <row r="372" spans="1:26" ht="15.6">
      <c r="A372" s="131"/>
      <c r="B372" s="131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</row>
    <row r="373" spans="1:26" ht="15.6">
      <c r="A373" s="131"/>
      <c r="B373" s="131"/>
      <c r="C373" s="131"/>
      <c r="D373" s="131"/>
      <c r="E373" s="131"/>
      <c r="F373" s="131"/>
      <c r="G373" s="131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</row>
    <row r="374" spans="1:26" ht="15.6">
      <c r="A374" s="131"/>
      <c r="B374" s="131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</row>
    <row r="375" spans="1:26" ht="15.6">
      <c r="A375" s="131"/>
      <c r="B375" s="131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</row>
    <row r="376" spans="1:26" ht="15.6">
      <c r="A376" s="131"/>
      <c r="B376" s="131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</row>
    <row r="377" spans="1:26" ht="15.6">
      <c r="A377" s="131"/>
      <c r="B377" s="131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</row>
    <row r="378" spans="1:26" ht="15.6">
      <c r="A378" s="131"/>
      <c r="B378" s="131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</row>
    <row r="379" spans="1:26" ht="15.6">
      <c r="A379" s="131"/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</row>
    <row r="380" spans="1:26" ht="15.6">
      <c r="A380" s="131"/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</row>
    <row r="381" spans="1:26" ht="15.6">
      <c r="A381" s="131"/>
      <c r="B381" s="131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</row>
    <row r="382" spans="1:26" ht="15.6">
      <c r="A382" s="131"/>
      <c r="B382" s="131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</row>
    <row r="383" spans="1:26" ht="15.6">
      <c r="A383" s="131"/>
      <c r="B383" s="131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</row>
    <row r="384" spans="1:26" ht="15.6">
      <c r="A384" s="131"/>
      <c r="B384" s="131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</row>
    <row r="385" spans="1:26" ht="15.6">
      <c r="A385" s="131"/>
      <c r="B385" s="131"/>
      <c r="C385" s="131"/>
      <c r="D385" s="131"/>
      <c r="E385" s="131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</row>
    <row r="386" spans="1:26" ht="15.6">
      <c r="A386" s="131"/>
      <c r="B386" s="131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</row>
    <row r="387" spans="1:26" ht="15.6">
      <c r="A387" s="131"/>
      <c r="B387" s="131"/>
      <c r="C387" s="131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</row>
    <row r="388" spans="1:26" ht="15.6">
      <c r="A388" s="131"/>
      <c r="B388" s="131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</row>
    <row r="389" spans="1:26" ht="15.6">
      <c r="A389" s="131"/>
      <c r="B389" s="131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</row>
    <row r="390" spans="1:26" ht="15.6">
      <c r="A390" s="131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</row>
    <row r="391" spans="1:26" ht="15.6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</row>
    <row r="392" spans="1:26" ht="15.6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</row>
    <row r="393" spans="1:26" ht="15.6">
      <c r="A393" s="131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</row>
    <row r="394" spans="1:26" ht="15.6">
      <c r="A394" s="131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</row>
    <row r="395" spans="1:26" ht="15.6">
      <c r="A395" s="131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</row>
    <row r="396" spans="1:26" ht="15.6">
      <c r="A396" s="131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</row>
    <row r="397" spans="1:26" ht="15.6">
      <c r="A397" s="131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</row>
    <row r="398" spans="1:26" ht="15.6">
      <c r="A398" s="131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</row>
    <row r="399" spans="1:26" ht="15.6">
      <c r="A399" s="131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</row>
    <row r="400" spans="1:26" ht="15.6">
      <c r="A400" s="131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</row>
    <row r="401" spans="1:26" ht="15.6">
      <c r="A401" s="131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</row>
    <row r="402" spans="1:26" ht="15.6">
      <c r="A402" s="131"/>
      <c r="B402" s="131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</row>
    <row r="403" spans="1:26" ht="15.6">
      <c r="A403" s="131"/>
      <c r="B403" s="131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</row>
    <row r="404" spans="1:26" ht="15.6">
      <c r="A404" s="131"/>
      <c r="B404" s="131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</row>
    <row r="405" spans="1:26" ht="15.6">
      <c r="A405" s="131"/>
      <c r="B405" s="131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</row>
    <row r="406" spans="1:26" ht="15.6">
      <c r="A406" s="131"/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</row>
    <row r="407" spans="1:26" ht="15.6">
      <c r="A407" s="131"/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</row>
    <row r="408" spans="1:26" ht="15.6">
      <c r="A408" s="131"/>
      <c r="B408" s="131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</row>
    <row r="409" spans="1:26" ht="15.6">
      <c r="A409" s="131"/>
      <c r="B409" s="131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</row>
    <row r="410" spans="1:26" ht="15.6">
      <c r="A410" s="131"/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</row>
    <row r="411" spans="1:26" ht="15.6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</row>
    <row r="412" spans="1:26" ht="15.6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</row>
    <row r="413" spans="1:26" ht="15.6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</row>
    <row r="414" spans="1:26" ht="15.6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</row>
    <row r="415" spans="1:26" ht="15.6">
      <c r="A415" s="131"/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</row>
    <row r="416" spans="1:26" ht="15.6">
      <c r="A416" s="131"/>
      <c r="B416" s="131"/>
      <c r="C416" s="131"/>
      <c r="D416" s="131"/>
      <c r="E416" s="131"/>
      <c r="F416" s="131"/>
      <c r="G416" s="131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</row>
    <row r="417" spans="1:26" ht="15.6">
      <c r="A417" s="131"/>
      <c r="B417" s="131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</row>
    <row r="418" spans="1:26" ht="15.6">
      <c r="A418" s="131"/>
      <c r="B418" s="131"/>
      <c r="C418" s="131"/>
      <c r="D418" s="131"/>
      <c r="E418" s="131"/>
      <c r="F418" s="131"/>
      <c r="G418" s="131"/>
      <c r="H418" s="131"/>
      <c r="I418" s="131"/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</row>
    <row r="419" spans="1:26" ht="15.6">
      <c r="A419" s="131"/>
      <c r="B419" s="131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</row>
    <row r="420" spans="1:26" ht="15.6">
      <c r="A420" s="131"/>
      <c r="B420" s="131"/>
      <c r="C420" s="131"/>
      <c r="D420" s="131"/>
      <c r="E420" s="131"/>
      <c r="F420" s="131"/>
      <c r="G420" s="131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</row>
    <row r="421" spans="1:26" ht="15.6">
      <c r="A421" s="131"/>
      <c r="B421" s="131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</row>
    <row r="422" spans="1:26" ht="15.6">
      <c r="A422" s="131"/>
      <c r="B422" s="131"/>
      <c r="C422" s="131"/>
      <c r="D422" s="131"/>
      <c r="E422" s="131"/>
      <c r="F422" s="131"/>
      <c r="G422" s="131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</row>
    <row r="423" spans="1:26" ht="15.6">
      <c r="A423" s="131"/>
      <c r="B423" s="131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</row>
    <row r="424" spans="1:26" ht="15.6">
      <c r="A424" s="131"/>
      <c r="B424" s="131"/>
      <c r="C424" s="131"/>
      <c r="D424" s="131"/>
      <c r="E424" s="131"/>
      <c r="F424" s="131"/>
      <c r="G424" s="131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</row>
    <row r="425" spans="1:26" ht="15.6">
      <c r="A425" s="131"/>
      <c r="B425" s="131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</row>
    <row r="426" spans="1:26" ht="15.6">
      <c r="A426" s="131"/>
      <c r="B426" s="131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</row>
    <row r="427" spans="1:26" ht="15.6">
      <c r="A427" s="131"/>
      <c r="B427" s="131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</row>
    <row r="428" spans="1:26" ht="15.6">
      <c r="A428" s="131"/>
      <c r="B428" s="131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</row>
    <row r="429" spans="1:26" ht="15.6">
      <c r="A429" s="131"/>
      <c r="B429" s="131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</row>
    <row r="430" spans="1:26" ht="15.6">
      <c r="A430" s="131"/>
      <c r="B430" s="131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</row>
    <row r="431" spans="1:26" ht="15.6">
      <c r="A431" s="131"/>
      <c r="B431" s="131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</row>
    <row r="432" spans="1:26" ht="15.6">
      <c r="A432" s="131"/>
      <c r="B432" s="131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</row>
    <row r="433" spans="1:26" ht="15.6">
      <c r="A433" s="131"/>
      <c r="B433" s="131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</row>
    <row r="434" spans="1:26" ht="15.6">
      <c r="A434" s="131"/>
      <c r="B434" s="131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</row>
    <row r="435" spans="1:26" ht="15.6">
      <c r="A435" s="131"/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</row>
    <row r="436" spans="1:26" ht="15.6">
      <c r="A436" s="131"/>
      <c r="B436" s="131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</row>
    <row r="437" spans="1:26" ht="15.6">
      <c r="A437" s="131"/>
      <c r="B437" s="131"/>
      <c r="C437" s="131"/>
      <c r="D437" s="131"/>
      <c r="E437" s="131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</row>
    <row r="438" spans="1:26" ht="15.6">
      <c r="A438" s="131"/>
      <c r="B438" s="131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</row>
    <row r="439" spans="1:26" ht="15.6">
      <c r="A439" s="131"/>
      <c r="B439" s="131"/>
      <c r="C439" s="131"/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</row>
    <row r="440" spans="1:26" ht="15.6">
      <c r="A440" s="131"/>
      <c r="B440" s="131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</row>
    <row r="441" spans="1:26" ht="15.6">
      <c r="A441" s="131"/>
      <c r="B441" s="131"/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</row>
    <row r="442" spans="1:26" ht="15.6">
      <c r="A442" s="131"/>
      <c r="B442" s="131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</row>
    <row r="443" spans="1:26" ht="15.6">
      <c r="A443" s="131"/>
      <c r="B443" s="131"/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</row>
    <row r="444" spans="1:26" ht="15.6">
      <c r="A444" s="131"/>
      <c r="B444" s="131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</row>
    <row r="445" spans="1:26" ht="15.6">
      <c r="A445" s="131"/>
      <c r="B445" s="131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</row>
    <row r="446" spans="1:26" ht="15.6">
      <c r="A446" s="131"/>
      <c r="B446" s="131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</row>
    <row r="447" spans="1:26" ht="15.6">
      <c r="A447" s="131"/>
      <c r="B447" s="131"/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</row>
    <row r="448" spans="1:26" ht="15.6">
      <c r="A448" s="131"/>
      <c r="B448" s="131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</row>
    <row r="449" spans="1:26" ht="15.6">
      <c r="A449" s="131"/>
      <c r="B449" s="131"/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</row>
    <row r="450" spans="1:26" ht="15.6">
      <c r="A450" s="131"/>
      <c r="B450" s="131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</row>
    <row r="451" spans="1:26" ht="15.6">
      <c r="A451" s="131"/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</row>
    <row r="452" spans="1:26" ht="15.6">
      <c r="A452" s="131"/>
      <c r="B452" s="131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</row>
    <row r="453" spans="1:26" ht="15.6">
      <c r="A453" s="131"/>
      <c r="B453" s="131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</row>
    <row r="454" spans="1:26" ht="15.6">
      <c r="A454" s="131"/>
      <c r="B454" s="131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</row>
    <row r="455" spans="1:26" ht="15.6">
      <c r="A455" s="131"/>
      <c r="B455" s="131"/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</row>
    <row r="456" spans="1:26" ht="15.6">
      <c r="A456" s="131"/>
      <c r="B456" s="131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</row>
    <row r="457" spans="1:26" ht="15.6">
      <c r="A457" s="131"/>
      <c r="B457" s="131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</row>
    <row r="458" spans="1:26" ht="15.6">
      <c r="A458" s="131"/>
      <c r="B458" s="131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</row>
    <row r="459" spans="1:26" ht="15.6">
      <c r="A459" s="131"/>
      <c r="B459" s="131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</row>
    <row r="460" spans="1:26" ht="15.6">
      <c r="A460" s="131"/>
      <c r="B460" s="131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</row>
    <row r="461" spans="1:26" ht="15.6">
      <c r="A461" s="131"/>
      <c r="B461" s="131"/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</row>
    <row r="462" spans="1:26" ht="15.6">
      <c r="A462" s="131"/>
      <c r="B462" s="131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</row>
    <row r="463" spans="1:26" ht="15.6">
      <c r="A463" s="131"/>
      <c r="B463" s="131"/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</row>
    <row r="464" spans="1:26" ht="15.6">
      <c r="A464" s="131"/>
      <c r="B464" s="131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</row>
    <row r="465" spans="1:26" ht="15.6">
      <c r="A465" s="131"/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</row>
    <row r="466" spans="1:26" ht="15.6">
      <c r="A466" s="131"/>
      <c r="B466" s="131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</row>
    <row r="467" spans="1:26" ht="15.6">
      <c r="A467" s="131"/>
      <c r="B467" s="131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</row>
    <row r="468" spans="1:26" ht="15.6">
      <c r="A468" s="131"/>
      <c r="B468" s="131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</row>
    <row r="469" spans="1:26" ht="15.6">
      <c r="A469" s="131"/>
      <c r="B469" s="131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</row>
    <row r="470" spans="1:26" ht="15.6">
      <c r="A470" s="131"/>
      <c r="B470" s="131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</row>
    <row r="471" spans="1:26" ht="15.6">
      <c r="A471" s="131"/>
      <c r="B471" s="131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</row>
    <row r="472" spans="1:26" ht="15.6">
      <c r="A472" s="131"/>
      <c r="B472" s="131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</row>
    <row r="473" spans="1:26" ht="15.6">
      <c r="A473" s="131"/>
      <c r="B473" s="131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</row>
    <row r="474" spans="1:26" ht="15.6">
      <c r="A474" s="131"/>
      <c r="B474" s="131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</row>
    <row r="475" spans="1:26" ht="15.6">
      <c r="A475" s="131"/>
      <c r="B475" s="131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</row>
    <row r="476" spans="1:26" ht="15.6">
      <c r="A476" s="131"/>
      <c r="B476" s="131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</row>
    <row r="477" spans="1:26" ht="15.6">
      <c r="A477" s="131"/>
      <c r="B477" s="131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</row>
    <row r="478" spans="1:26" ht="15.6">
      <c r="A478" s="131"/>
      <c r="B478" s="131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</row>
    <row r="479" spans="1:26" ht="15.6">
      <c r="A479" s="131"/>
      <c r="B479" s="131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</row>
    <row r="480" spans="1:26" ht="15.6">
      <c r="A480" s="131"/>
      <c r="B480" s="131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</row>
    <row r="481" spans="1:26" ht="15.6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</row>
    <row r="482" spans="1:26" ht="15.6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</row>
    <row r="483" spans="1:26" ht="15.6">
      <c r="A483" s="131"/>
      <c r="B483" s="131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</row>
    <row r="484" spans="1:26" ht="15.6">
      <c r="A484" s="131"/>
      <c r="B484" s="131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</row>
    <row r="485" spans="1:26" ht="15.6">
      <c r="A485" s="131"/>
      <c r="B485" s="131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</row>
    <row r="486" spans="1:26" ht="15.6">
      <c r="A486" s="131"/>
      <c r="B486" s="131"/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</row>
    <row r="487" spans="1:26" ht="15.6">
      <c r="A487" s="131"/>
      <c r="B487" s="131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</row>
    <row r="488" spans="1:26" ht="15.6">
      <c r="A488" s="131"/>
      <c r="B488" s="131"/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</row>
    <row r="489" spans="1:26" ht="15.6">
      <c r="A489" s="131"/>
      <c r="B489" s="131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</row>
    <row r="490" spans="1:26" ht="15.6">
      <c r="A490" s="131"/>
      <c r="B490" s="131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</row>
    <row r="491" spans="1:26" ht="15.6">
      <c r="A491" s="131"/>
      <c r="B491" s="131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</row>
    <row r="492" spans="1:26" ht="15.6">
      <c r="A492" s="131"/>
      <c r="B492" s="131"/>
      <c r="C492" s="131"/>
      <c r="D492" s="131"/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</row>
    <row r="493" spans="1:26" ht="15.6">
      <c r="A493" s="131"/>
      <c r="B493" s="131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</row>
    <row r="494" spans="1:26" ht="15.6">
      <c r="A494" s="131"/>
      <c r="B494" s="131"/>
      <c r="C494" s="131"/>
      <c r="D494" s="131"/>
      <c r="E494" s="131"/>
      <c r="F494" s="131"/>
      <c r="G494" s="131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</row>
    <row r="495" spans="1:26" ht="15.6">
      <c r="A495" s="131"/>
      <c r="B495" s="131"/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</row>
    <row r="496" spans="1:26" ht="15.6">
      <c r="A496" s="131"/>
      <c r="B496" s="131"/>
      <c r="C496" s="131"/>
      <c r="D496" s="131"/>
      <c r="E496" s="131"/>
      <c r="F496" s="131"/>
      <c r="G496" s="131"/>
      <c r="H496" s="131"/>
      <c r="I496" s="131"/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</row>
    <row r="497" spans="1:26" ht="15.6">
      <c r="A497" s="131"/>
      <c r="B497" s="131"/>
      <c r="C497" s="131"/>
      <c r="D497" s="131"/>
      <c r="E497" s="131"/>
      <c r="F497" s="131"/>
      <c r="G497" s="131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</row>
    <row r="498" spans="1:26" ht="15.6">
      <c r="A498" s="131"/>
      <c r="B498" s="131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</row>
    <row r="499" spans="1:26" ht="15.6">
      <c r="A499" s="131"/>
      <c r="B499" s="131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</row>
    <row r="500" spans="1:26" ht="15.6">
      <c r="A500" s="131"/>
      <c r="B500" s="131"/>
      <c r="C500" s="131"/>
      <c r="D500" s="131"/>
      <c r="E500" s="131"/>
      <c r="F500" s="131"/>
      <c r="G500" s="131"/>
      <c r="H500" s="131"/>
      <c r="I500" s="131"/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</row>
    <row r="501" spans="1:26" ht="15.6">
      <c r="A501" s="131"/>
      <c r="B501" s="131"/>
      <c r="C501" s="131"/>
      <c r="D501" s="131"/>
      <c r="E501" s="131"/>
      <c r="F501" s="131"/>
      <c r="G501" s="131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</row>
    <row r="502" spans="1:26" ht="15.6">
      <c r="A502" s="131"/>
      <c r="B502" s="131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</row>
    <row r="503" spans="1:26" ht="15.6">
      <c r="A503" s="131"/>
      <c r="B503" s="131"/>
      <c r="C503" s="131"/>
      <c r="D503" s="131"/>
      <c r="E503" s="131"/>
      <c r="F503" s="131"/>
      <c r="G503" s="131"/>
      <c r="H503" s="131"/>
      <c r="I503" s="131"/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</row>
    <row r="504" spans="1:26" ht="15.6">
      <c r="A504" s="131"/>
      <c r="B504" s="131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</row>
    <row r="505" spans="1:26" ht="15.6">
      <c r="A505" s="131"/>
      <c r="B505" s="131"/>
      <c r="C505" s="131"/>
      <c r="D505" s="131"/>
      <c r="E505" s="131"/>
      <c r="F505" s="131"/>
      <c r="G505" s="131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</row>
    <row r="506" spans="1:26" ht="15.6">
      <c r="A506" s="131"/>
      <c r="B506" s="131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</row>
    <row r="507" spans="1:26" ht="15.6">
      <c r="A507" s="131"/>
      <c r="B507" s="131"/>
      <c r="C507" s="131"/>
      <c r="D507" s="131"/>
      <c r="E507" s="131"/>
      <c r="F507" s="131"/>
      <c r="G507" s="131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</row>
    <row r="508" spans="1:26" ht="15.6">
      <c r="A508" s="131"/>
      <c r="B508" s="131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</row>
    <row r="509" spans="1:26" ht="15.6">
      <c r="A509" s="131"/>
      <c r="B509" s="131"/>
      <c r="C509" s="131"/>
      <c r="D509" s="131"/>
      <c r="E509" s="131"/>
      <c r="F509" s="131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</row>
    <row r="510" spans="1:26" ht="15.6">
      <c r="A510" s="131"/>
      <c r="B510" s="131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</row>
    <row r="511" spans="1:26" ht="15.6">
      <c r="A511" s="131"/>
      <c r="B511" s="131"/>
      <c r="C511" s="131"/>
      <c r="D511" s="131"/>
      <c r="E511" s="131"/>
      <c r="F511" s="131"/>
      <c r="G511" s="131"/>
      <c r="H511" s="131"/>
      <c r="I511" s="131"/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</row>
    <row r="512" spans="1:26" ht="15.6">
      <c r="A512" s="131"/>
      <c r="B512" s="131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</row>
    <row r="513" spans="1:26" ht="15.6">
      <c r="A513" s="131"/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</row>
    <row r="514" spans="1:26" ht="15.6">
      <c r="A514" s="131"/>
      <c r="B514" s="131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</row>
    <row r="515" spans="1:26" ht="15.6">
      <c r="A515" s="131"/>
      <c r="B515" s="131"/>
      <c r="C515" s="131"/>
      <c r="D515" s="131"/>
      <c r="E515" s="131"/>
      <c r="F515" s="131"/>
      <c r="G515" s="131"/>
      <c r="H515" s="131"/>
      <c r="I515" s="131"/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</row>
    <row r="516" spans="1:26" ht="15.6">
      <c r="A516" s="131"/>
      <c r="B516" s="131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</row>
    <row r="517" spans="1:26" ht="15.6">
      <c r="A517" s="131"/>
      <c r="B517" s="131"/>
      <c r="C517" s="131"/>
      <c r="D517" s="131"/>
      <c r="E517" s="131"/>
      <c r="F517" s="131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</row>
    <row r="518" spans="1:26" ht="15.6">
      <c r="A518" s="131"/>
      <c r="B518" s="131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</row>
    <row r="519" spans="1:26" ht="15.6">
      <c r="A519" s="131"/>
      <c r="B519" s="131"/>
      <c r="C519" s="131"/>
      <c r="D519" s="131"/>
      <c r="E519" s="131"/>
      <c r="F519" s="131"/>
      <c r="G519" s="131"/>
      <c r="H519" s="131"/>
      <c r="I519" s="131"/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</row>
    <row r="520" spans="1:26" ht="15.6">
      <c r="A520" s="131"/>
      <c r="B520" s="131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</row>
    <row r="521" spans="1:26" ht="15.6">
      <c r="A521" s="131"/>
      <c r="B521" s="131"/>
      <c r="C521" s="131"/>
      <c r="D521" s="131"/>
      <c r="E521" s="131"/>
      <c r="F521" s="131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</row>
    <row r="522" spans="1:26" ht="15.6">
      <c r="A522" s="131"/>
      <c r="B522" s="131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</row>
    <row r="523" spans="1:26" ht="15.6">
      <c r="A523" s="131"/>
      <c r="B523" s="131"/>
      <c r="C523" s="131"/>
      <c r="D523" s="131"/>
      <c r="E523" s="131"/>
      <c r="F523" s="131"/>
      <c r="G523" s="131"/>
      <c r="H523" s="131"/>
      <c r="I523" s="131"/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</row>
    <row r="524" spans="1:26" ht="15.6">
      <c r="A524" s="131"/>
      <c r="B524" s="131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</row>
    <row r="525" spans="1:26" ht="15.6">
      <c r="A525" s="131"/>
      <c r="B525" s="131"/>
      <c r="C525" s="131"/>
      <c r="D525" s="131"/>
      <c r="E525" s="131"/>
      <c r="F525" s="131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</row>
    <row r="526" spans="1:26" ht="15.6">
      <c r="A526" s="131"/>
      <c r="B526" s="131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</row>
    <row r="527" spans="1:26" ht="15.6">
      <c r="A527" s="131"/>
      <c r="B527" s="131"/>
      <c r="C527" s="131"/>
      <c r="D527" s="131"/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</row>
    <row r="528" spans="1:26" ht="15.6">
      <c r="A528" s="131"/>
      <c r="B528" s="131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</row>
    <row r="529" spans="1:26" ht="15.6">
      <c r="A529" s="131"/>
      <c r="B529" s="131"/>
      <c r="C529" s="131"/>
      <c r="D529" s="131"/>
      <c r="E529" s="131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</row>
    <row r="530" spans="1:26" ht="15.6">
      <c r="A530" s="131"/>
      <c r="B530" s="131"/>
      <c r="C530" s="131"/>
      <c r="D530" s="131"/>
      <c r="E530" s="131"/>
      <c r="F530" s="131"/>
      <c r="G530" s="131"/>
      <c r="H530" s="131"/>
      <c r="I530" s="131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</row>
    <row r="531" spans="1:26" ht="15.6">
      <c r="A531" s="131"/>
      <c r="B531" s="131"/>
      <c r="C531" s="131"/>
      <c r="D531" s="131"/>
      <c r="E531" s="131"/>
      <c r="F531" s="131"/>
      <c r="G531" s="131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</row>
    <row r="532" spans="1:26" ht="15.6">
      <c r="A532" s="131"/>
      <c r="B532" s="131"/>
      <c r="C532" s="131"/>
      <c r="D532" s="131"/>
      <c r="E532" s="131"/>
      <c r="F532" s="131"/>
      <c r="G532" s="131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</row>
    <row r="533" spans="1:26" ht="15.6">
      <c r="A533" s="131"/>
      <c r="B533" s="131"/>
      <c r="C533" s="131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</row>
    <row r="534" spans="1:26" ht="15.6">
      <c r="A534" s="131"/>
      <c r="B534" s="131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</row>
    <row r="535" spans="1:26" ht="15.6">
      <c r="A535" s="131"/>
      <c r="B535" s="131"/>
      <c r="C535" s="131"/>
      <c r="D535" s="131"/>
      <c r="E535" s="131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</row>
    <row r="536" spans="1:26" ht="15.6">
      <c r="A536" s="131"/>
      <c r="B536" s="131"/>
      <c r="C536" s="131"/>
      <c r="D536" s="131"/>
      <c r="E536" s="131"/>
      <c r="F536" s="131"/>
      <c r="G536" s="131"/>
      <c r="H536" s="131"/>
      <c r="I536" s="131"/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</row>
    <row r="537" spans="1:26" ht="15.6">
      <c r="A537" s="131"/>
      <c r="B537" s="131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</row>
    <row r="538" spans="1:26" ht="15.6">
      <c r="A538" s="131"/>
      <c r="B538" s="131"/>
      <c r="C538" s="131"/>
      <c r="D538" s="131"/>
      <c r="E538" s="131"/>
      <c r="F538" s="131"/>
      <c r="G538" s="131"/>
      <c r="H538" s="131"/>
      <c r="I538" s="131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</row>
    <row r="539" spans="1:26" ht="15.6">
      <c r="A539" s="131"/>
      <c r="B539" s="131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</row>
    <row r="540" spans="1:26" ht="15.6">
      <c r="A540" s="131"/>
      <c r="B540" s="131"/>
      <c r="C540" s="131"/>
      <c r="D540" s="131"/>
      <c r="E540" s="131"/>
      <c r="F540" s="131"/>
      <c r="G540" s="131"/>
      <c r="H540" s="131"/>
      <c r="I540" s="131"/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</row>
    <row r="541" spans="1:26" ht="15.6">
      <c r="A541" s="131"/>
      <c r="B541" s="131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</row>
    <row r="542" spans="1:26" ht="15.6">
      <c r="A542" s="131"/>
      <c r="B542" s="131"/>
      <c r="C542" s="131"/>
      <c r="D542" s="131"/>
      <c r="E542" s="131"/>
      <c r="F542" s="131"/>
      <c r="G542" s="131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</row>
    <row r="543" spans="1:26" ht="15.6">
      <c r="A543" s="131"/>
      <c r="B543" s="131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</row>
    <row r="544" spans="1:26" ht="15.6">
      <c r="A544" s="131"/>
      <c r="B544" s="131"/>
      <c r="C544" s="131"/>
      <c r="D544" s="131"/>
      <c r="E544" s="131"/>
      <c r="F544" s="131"/>
      <c r="G544" s="131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</row>
    <row r="545" spans="1:26" ht="15.6">
      <c r="A545" s="131"/>
      <c r="B545" s="131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</row>
    <row r="546" spans="1:26" ht="15.6">
      <c r="A546" s="131"/>
      <c r="B546" s="131"/>
      <c r="C546" s="131"/>
      <c r="D546" s="131"/>
      <c r="E546" s="131"/>
      <c r="F546" s="131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</row>
    <row r="547" spans="1:26" ht="15.6">
      <c r="A547" s="131"/>
      <c r="B547" s="131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</row>
    <row r="548" spans="1:26" ht="15.6">
      <c r="A548" s="131"/>
      <c r="B548" s="131"/>
      <c r="C548" s="131"/>
      <c r="D548" s="131"/>
      <c r="E548" s="131"/>
      <c r="F548" s="131"/>
      <c r="G548" s="131"/>
      <c r="H548" s="131"/>
      <c r="I548" s="131"/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</row>
    <row r="549" spans="1:26" ht="15.6">
      <c r="A549" s="131"/>
      <c r="B549" s="131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</row>
    <row r="550" spans="1:26" ht="15.6">
      <c r="A550" s="131"/>
      <c r="B550" s="131"/>
      <c r="C550" s="131"/>
      <c r="D550" s="131"/>
      <c r="E550" s="131"/>
      <c r="F550" s="131"/>
      <c r="G550" s="131"/>
      <c r="H550" s="131"/>
      <c r="I550" s="131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</row>
    <row r="551" spans="1:26" ht="15.6">
      <c r="A551" s="131"/>
      <c r="B551" s="131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</row>
    <row r="552" spans="1:26" ht="15.6">
      <c r="A552" s="131"/>
      <c r="B552" s="131"/>
      <c r="C552" s="131"/>
      <c r="D552" s="131"/>
      <c r="E552" s="131"/>
      <c r="F552" s="131"/>
      <c r="G552" s="131"/>
      <c r="H552" s="131"/>
      <c r="I552" s="131"/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</row>
    <row r="553" spans="1:26" ht="15.6">
      <c r="A553" s="131"/>
      <c r="B553" s="131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</row>
    <row r="554" spans="1:26" ht="15.6">
      <c r="A554" s="131"/>
      <c r="B554" s="131"/>
      <c r="C554" s="131"/>
      <c r="D554" s="131"/>
      <c r="E554" s="131"/>
      <c r="F554" s="131"/>
      <c r="G554" s="131"/>
      <c r="H554" s="131"/>
      <c r="I554" s="131"/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</row>
    <row r="555" spans="1:26" ht="15.6">
      <c r="A555" s="131"/>
      <c r="B555" s="131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</row>
    <row r="556" spans="1:26" ht="15.6">
      <c r="A556" s="131"/>
      <c r="B556" s="131"/>
      <c r="C556" s="131"/>
      <c r="D556" s="131"/>
      <c r="E556" s="131"/>
      <c r="F556" s="131"/>
      <c r="G556" s="131"/>
      <c r="H556" s="131"/>
      <c r="I556" s="131"/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</row>
    <row r="557" spans="1:26" ht="15.6">
      <c r="A557" s="131"/>
      <c r="B557" s="131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</row>
    <row r="558" spans="1:26" ht="15.6">
      <c r="A558" s="131"/>
      <c r="B558" s="131"/>
      <c r="C558" s="131"/>
      <c r="D558" s="131"/>
      <c r="E558" s="131"/>
      <c r="F558" s="131"/>
      <c r="G558" s="131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</row>
    <row r="559" spans="1:26" ht="15.6">
      <c r="A559" s="131"/>
      <c r="B559" s="131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</row>
    <row r="560" spans="1:26" ht="15.6">
      <c r="A560" s="131"/>
      <c r="B560" s="131"/>
      <c r="C560" s="131"/>
      <c r="D560" s="131"/>
      <c r="E560" s="131"/>
      <c r="F560" s="131"/>
      <c r="G560" s="131"/>
      <c r="H560" s="131"/>
      <c r="I560" s="131"/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</row>
    <row r="561" spans="1:26" ht="15.6">
      <c r="A561" s="131"/>
      <c r="B561" s="131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</row>
    <row r="562" spans="1:26" ht="15.6">
      <c r="A562" s="131"/>
      <c r="B562" s="131"/>
      <c r="C562" s="131"/>
      <c r="D562" s="131"/>
      <c r="E562" s="131"/>
      <c r="F562" s="131"/>
      <c r="G562" s="131"/>
      <c r="H562" s="131"/>
      <c r="I562" s="131"/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</row>
    <row r="563" spans="1:26" ht="15.6">
      <c r="A563" s="131"/>
      <c r="B563" s="131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</row>
    <row r="564" spans="1:26" ht="15.6">
      <c r="A564" s="131"/>
      <c r="B564" s="131"/>
      <c r="C564" s="131"/>
      <c r="D564" s="131"/>
      <c r="E564" s="131"/>
      <c r="F564" s="131"/>
      <c r="G564" s="131"/>
      <c r="H564" s="131"/>
      <c r="I564" s="131"/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</row>
    <row r="565" spans="1:26" ht="15.6">
      <c r="A565" s="131"/>
      <c r="B565" s="131"/>
      <c r="C565" s="131"/>
      <c r="D565" s="131"/>
      <c r="E565" s="131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</row>
    <row r="566" spans="1:26" ht="15.6">
      <c r="A566" s="131"/>
      <c r="B566" s="131"/>
      <c r="C566" s="131"/>
      <c r="D566" s="131"/>
      <c r="E566" s="131"/>
      <c r="F566" s="131"/>
      <c r="G566" s="131"/>
      <c r="H566" s="131"/>
      <c r="I566" s="131"/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</row>
    <row r="567" spans="1:26" ht="15.6">
      <c r="A567" s="131"/>
      <c r="B567" s="131"/>
      <c r="C567" s="131"/>
      <c r="D567" s="131"/>
      <c r="E567" s="131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</row>
    <row r="568" spans="1:26" ht="15.6">
      <c r="A568" s="131"/>
      <c r="B568" s="131"/>
      <c r="C568" s="131"/>
      <c r="D568" s="131"/>
      <c r="E568" s="131"/>
      <c r="F568" s="131"/>
      <c r="G568" s="131"/>
      <c r="H568" s="131"/>
      <c r="I568" s="131"/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</row>
    <row r="569" spans="1:26" ht="15.6">
      <c r="A569" s="131"/>
      <c r="B569" s="131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</row>
    <row r="570" spans="1:26" ht="15.6">
      <c r="A570" s="131"/>
      <c r="B570" s="131"/>
      <c r="C570" s="131"/>
      <c r="D570" s="131"/>
      <c r="E570" s="131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</row>
    <row r="571" spans="1:26" ht="15.6">
      <c r="A571" s="131"/>
      <c r="B571" s="131"/>
      <c r="C571" s="131"/>
      <c r="D571" s="131"/>
      <c r="E571" s="131"/>
      <c r="F571" s="131"/>
      <c r="G571" s="131"/>
      <c r="H571" s="131"/>
      <c r="I571" s="131"/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</row>
    <row r="572" spans="1:26" ht="15.6">
      <c r="A572" s="131"/>
      <c r="B572" s="131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</row>
    <row r="573" spans="1:26" ht="15.6">
      <c r="A573" s="131"/>
      <c r="B573" s="131"/>
      <c r="C573" s="131"/>
      <c r="D573" s="131"/>
      <c r="E573" s="131"/>
      <c r="F573" s="131"/>
      <c r="G573" s="131"/>
      <c r="H573" s="131"/>
      <c r="I573" s="131"/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</row>
    <row r="574" spans="1:26" ht="15.6">
      <c r="A574" s="131"/>
      <c r="B574" s="131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</row>
    <row r="575" spans="1:26" ht="15.6">
      <c r="A575" s="131"/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</row>
    <row r="576" spans="1:26" ht="15.6">
      <c r="A576" s="131"/>
      <c r="B576" s="131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</row>
    <row r="577" spans="1:26" ht="15.6">
      <c r="A577" s="131"/>
      <c r="B577" s="131"/>
      <c r="C577" s="131"/>
      <c r="D577" s="131"/>
      <c r="E577" s="131"/>
      <c r="F577" s="131"/>
      <c r="G577" s="131"/>
      <c r="H577" s="131"/>
      <c r="I577" s="131"/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</row>
    <row r="578" spans="1:26" ht="15.6">
      <c r="A578" s="131"/>
      <c r="B578" s="131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</row>
    <row r="579" spans="1:26" ht="15.6">
      <c r="A579" s="131"/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</row>
    <row r="580" spans="1:26" ht="15.6">
      <c r="A580" s="131"/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</row>
    <row r="581" spans="1:26" ht="15.6">
      <c r="A581" s="131"/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</row>
    <row r="582" spans="1:26" ht="15.6">
      <c r="A582" s="131"/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</row>
    <row r="583" spans="1:26" ht="15.6">
      <c r="A583" s="131"/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</row>
    <row r="584" spans="1:26" ht="15.6">
      <c r="A584" s="131"/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</row>
    <row r="585" spans="1:26" ht="15.6">
      <c r="A585" s="131"/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</row>
    <row r="586" spans="1:26" ht="15.6">
      <c r="A586" s="131"/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</row>
    <row r="587" spans="1:26" ht="15.6">
      <c r="A587" s="131"/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</row>
    <row r="588" spans="1:26" ht="15.6">
      <c r="A588" s="131"/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</row>
    <row r="589" spans="1:26" ht="15.6">
      <c r="A589" s="131"/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</row>
    <row r="590" spans="1:26" ht="15.6">
      <c r="A590" s="131"/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</row>
    <row r="591" spans="1:26" ht="15.6">
      <c r="A591" s="131"/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</row>
    <row r="592" spans="1:26" ht="15.6">
      <c r="A592" s="131"/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</row>
    <row r="593" spans="1:26" ht="15.6">
      <c r="A593" s="131"/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</row>
    <row r="594" spans="1:26" ht="15.6">
      <c r="A594" s="131"/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</row>
    <row r="595" spans="1:26" ht="15.6">
      <c r="A595" s="131"/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</row>
    <row r="596" spans="1:26" ht="15.6">
      <c r="A596" s="131"/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</row>
    <row r="597" spans="1:26" ht="15.6">
      <c r="A597" s="131"/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</row>
    <row r="598" spans="1:26" ht="15.6">
      <c r="A598" s="131"/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</row>
    <row r="599" spans="1:26" ht="15.6">
      <c r="A599" s="131"/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</row>
    <row r="600" spans="1:26" ht="15.6">
      <c r="A600" s="131"/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</row>
    <row r="601" spans="1:26" ht="15.6">
      <c r="A601" s="131"/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</row>
    <row r="602" spans="1:26" ht="15.6">
      <c r="A602" s="131"/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</row>
    <row r="603" spans="1:26" ht="15.6">
      <c r="A603" s="131"/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</row>
    <row r="604" spans="1:26" ht="15.6">
      <c r="A604" s="131"/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</row>
    <row r="605" spans="1:26" ht="15.6">
      <c r="A605" s="131"/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</row>
    <row r="606" spans="1:26" ht="15.6">
      <c r="A606" s="131"/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</row>
    <row r="607" spans="1:26" ht="15.6">
      <c r="A607" s="131"/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</row>
    <row r="608" spans="1:26" ht="15.6">
      <c r="A608" s="131"/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</row>
    <row r="609" spans="1:26" ht="15.6">
      <c r="A609" s="131"/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</row>
    <row r="610" spans="1:26" ht="15.6">
      <c r="A610" s="131"/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</row>
    <row r="611" spans="1:26" ht="15.6">
      <c r="A611" s="131"/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</row>
    <row r="612" spans="1:26" ht="15.6">
      <c r="A612" s="131"/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</row>
    <row r="613" spans="1:26" ht="15.6">
      <c r="A613" s="131"/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</row>
    <row r="614" spans="1:26" ht="15.6">
      <c r="A614" s="131"/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</row>
    <row r="615" spans="1:26" ht="15.6">
      <c r="A615" s="131"/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</row>
    <row r="616" spans="1:26" ht="15.6">
      <c r="A616" s="131"/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</row>
    <row r="617" spans="1:26" ht="15.6">
      <c r="A617" s="131"/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</row>
    <row r="618" spans="1:26" ht="15.6">
      <c r="A618" s="131"/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</row>
    <row r="619" spans="1:26" ht="15.6">
      <c r="A619" s="131"/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</row>
    <row r="620" spans="1:26" ht="15.6">
      <c r="A620" s="131"/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</row>
    <row r="621" spans="1:26" ht="15.6">
      <c r="A621" s="131"/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</row>
    <row r="622" spans="1:26" ht="15.6">
      <c r="A622" s="131"/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</row>
    <row r="623" spans="1:26" ht="15.6">
      <c r="A623" s="131"/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</row>
    <row r="624" spans="1:26" ht="15.6">
      <c r="A624" s="131"/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</row>
    <row r="625" spans="1:26" ht="15.6">
      <c r="A625" s="131"/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</row>
    <row r="626" spans="1:26" ht="15.6">
      <c r="A626" s="131"/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</row>
    <row r="627" spans="1:26" ht="15.6">
      <c r="A627" s="131"/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</row>
    <row r="628" spans="1:26" ht="15.6">
      <c r="A628" s="131"/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</row>
    <row r="629" spans="1:26" ht="15.6">
      <c r="A629" s="131"/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</row>
    <row r="630" spans="1:26" ht="15.6">
      <c r="A630" s="131"/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</row>
    <row r="631" spans="1:26" ht="15.6">
      <c r="A631" s="131"/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</row>
    <row r="632" spans="1:26" ht="15.6">
      <c r="A632" s="131"/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</row>
    <row r="633" spans="1:26" ht="15.6">
      <c r="A633" s="131"/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</row>
    <row r="634" spans="1:26" ht="15.6">
      <c r="A634" s="131"/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</row>
    <row r="635" spans="1:26" ht="15.6">
      <c r="A635" s="131"/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</row>
    <row r="636" spans="1:26" ht="15.6">
      <c r="A636" s="131"/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</row>
    <row r="637" spans="1:26" ht="15.6">
      <c r="A637" s="131"/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</row>
    <row r="638" spans="1:26" ht="15.6">
      <c r="A638" s="131"/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</row>
    <row r="639" spans="1:26" ht="15.6">
      <c r="A639" s="131"/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</row>
    <row r="640" spans="1:26" ht="15.6">
      <c r="A640" s="131"/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</row>
    <row r="641" spans="1:26" ht="15.6">
      <c r="A641" s="131"/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</row>
    <row r="642" spans="1:26" ht="15.6">
      <c r="A642" s="131"/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</row>
    <row r="643" spans="1:26" ht="15.6">
      <c r="A643" s="131"/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</row>
    <row r="644" spans="1:26" ht="15.6">
      <c r="A644" s="131"/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</row>
    <row r="645" spans="1:26" ht="15.6">
      <c r="A645" s="131"/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</row>
    <row r="646" spans="1:26" ht="15.6">
      <c r="A646" s="131"/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</row>
    <row r="647" spans="1:26" ht="15.6">
      <c r="A647" s="131"/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</row>
    <row r="648" spans="1:26" ht="15.6">
      <c r="A648" s="131"/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</row>
    <row r="649" spans="1:26" ht="15.6">
      <c r="A649" s="131"/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</row>
    <row r="650" spans="1:26" ht="15.6">
      <c r="A650" s="131"/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</row>
    <row r="651" spans="1:26" ht="15.6">
      <c r="A651" s="131"/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</row>
    <row r="652" spans="1:26" ht="15.6">
      <c r="A652" s="131"/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</row>
    <row r="653" spans="1:26" ht="15.6">
      <c r="A653" s="131"/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</row>
    <row r="654" spans="1:26" ht="15.6">
      <c r="A654" s="131"/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</row>
    <row r="655" spans="1:26" ht="15.6">
      <c r="A655" s="131"/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</row>
    <row r="656" spans="1:26" ht="15.6">
      <c r="A656" s="131"/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</row>
    <row r="657" spans="1:26" ht="15.6">
      <c r="A657" s="131"/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</row>
    <row r="658" spans="1:26" ht="15.6">
      <c r="A658" s="131"/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</row>
    <row r="659" spans="1:26" ht="15.6">
      <c r="A659" s="131"/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</row>
    <row r="660" spans="1:26" ht="15.6">
      <c r="A660" s="131"/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</row>
    <row r="661" spans="1:26" ht="15.6">
      <c r="A661" s="131"/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</row>
    <row r="662" spans="1:26" ht="15.6">
      <c r="A662" s="131"/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</row>
    <row r="663" spans="1:26" ht="15.6">
      <c r="A663" s="131"/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</row>
    <row r="664" spans="1:26" ht="15.6">
      <c r="A664" s="131"/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</row>
    <row r="665" spans="1:26" ht="15.6">
      <c r="A665" s="131"/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</row>
    <row r="666" spans="1:26" ht="15.6">
      <c r="A666" s="131"/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</row>
    <row r="667" spans="1:26" ht="15.6">
      <c r="A667" s="131"/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</row>
    <row r="668" spans="1:26" ht="15.6">
      <c r="A668" s="131"/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</row>
    <row r="669" spans="1:26" ht="15.6">
      <c r="A669" s="131"/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</row>
    <row r="670" spans="1:26" ht="15.6">
      <c r="A670" s="131"/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</row>
    <row r="671" spans="1:26" ht="15.6">
      <c r="A671" s="131"/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</row>
    <row r="672" spans="1:26" ht="15.6">
      <c r="A672" s="131"/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</row>
    <row r="673" spans="1:26" ht="15.6">
      <c r="A673" s="131"/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</row>
    <row r="674" spans="1:26" ht="15.6">
      <c r="A674" s="131"/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</row>
    <row r="675" spans="1:26" ht="15.6">
      <c r="A675" s="131"/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</row>
    <row r="676" spans="1:26" ht="15.6">
      <c r="A676" s="131"/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</row>
    <row r="677" spans="1:26" ht="15.6">
      <c r="A677" s="131"/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</row>
    <row r="678" spans="1:26" ht="15.6">
      <c r="A678" s="131"/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</row>
    <row r="679" spans="1:26" ht="15.6">
      <c r="A679" s="131"/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</row>
    <row r="680" spans="1:26" ht="15.6">
      <c r="A680" s="131"/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</row>
    <row r="681" spans="1:26" ht="15.6">
      <c r="A681" s="131"/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</row>
    <row r="682" spans="1:26" ht="15.6">
      <c r="A682" s="131"/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</row>
    <row r="683" spans="1:26" ht="15.6">
      <c r="A683" s="131"/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</row>
    <row r="684" spans="1:26" ht="15.6">
      <c r="A684" s="131"/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</row>
    <row r="685" spans="1:26" ht="15.6">
      <c r="A685" s="131"/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</row>
    <row r="686" spans="1:26" ht="15.6">
      <c r="A686" s="131"/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</row>
    <row r="687" spans="1:26" ht="15.6">
      <c r="A687" s="131"/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</row>
    <row r="688" spans="1:26" ht="15.6">
      <c r="A688" s="131"/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</row>
    <row r="689" spans="1:26" ht="15.6">
      <c r="A689" s="131"/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</row>
    <row r="690" spans="1:26" ht="15.6">
      <c r="A690" s="131"/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</row>
    <row r="691" spans="1:26" ht="15.6">
      <c r="A691" s="131"/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</row>
    <row r="692" spans="1:26" ht="15.6">
      <c r="A692" s="131"/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</row>
    <row r="693" spans="1:26" ht="15.6">
      <c r="A693" s="131"/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</row>
    <row r="694" spans="1:26" ht="15.6">
      <c r="A694" s="131"/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</row>
    <row r="695" spans="1:26" ht="15.6">
      <c r="A695" s="131"/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</row>
    <row r="696" spans="1:26" ht="15.6">
      <c r="A696" s="131"/>
      <c r="B696" s="131"/>
      <c r="C696" s="131"/>
      <c r="D696" s="131"/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</row>
    <row r="697" spans="1:26" ht="15.6">
      <c r="A697" s="131"/>
      <c r="B697" s="131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</row>
    <row r="698" spans="1:26" ht="15.6">
      <c r="A698" s="131"/>
      <c r="B698" s="131"/>
      <c r="C698" s="131"/>
      <c r="D698" s="131"/>
      <c r="E698" s="131"/>
      <c r="F698" s="131"/>
      <c r="G698" s="131"/>
      <c r="H698" s="131"/>
      <c r="I698" s="131"/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</row>
    <row r="699" spans="1:26" ht="15.6">
      <c r="A699" s="131"/>
      <c r="B699" s="131"/>
      <c r="C699" s="131"/>
      <c r="D699" s="131"/>
      <c r="E699" s="131"/>
      <c r="F699" s="131"/>
      <c r="G699" s="131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</row>
    <row r="700" spans="1:26" ht="15.6">
      <c r="A700" s="131"/>
      <c r="B700" s="131"/>
      <c r="C700" s="131"/>
      <c r="D700" s="131"/>
      <c r="E700" s="131"/>
      <c r="F700" s="131"/>
      <c r="G700" s="131"/>
      <c r="H700" s="131"/>
      <c r="I700" s="131"/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</row>
    <row r="701" spans="1:26" ht="15.6">
      <c r="A701" s="131"/>
      <c r="B701" s="131"/>
      <c r="C701" s="131"/>
      <c r="D701" s="131"/>
      <c r="E701" s="131"/>
      <c r="F701" s="131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</row>
    <row r="702" spans="1:26" ht="15.6">
      <c r="A702" s="131"/>
      <c r="B702" s="131"/>
      <c r="C702" s="131"/>
      <c r="D702" s="131"/>
      <c r="E702" s="131"/>
      <c r="F702" s="131"/>
      <c r="G702" s="131"/>
      <c r="H702" s="131"/>
      <c r="I702" s="131"/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</row>
    <row r="703" spans="1:26" ht="15.6">
      <c r="A703" s="131"/>
      <c r="B703" s="131"/>
      <c r="C703" s="131"/>
      <c r="D703" s="131"/>
      <c r="E703" s="131"/>
      <c r="F703" s="131"/>
      <c r="G703" s="131"/>
      <c r="H703" s="131"/>
      <c r="I703" s="131"/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</row>
    <row r="704" spans="1:26" ht="15.6">
      <c r="A704" s="131"/>
      <c r="B704" s="131"/>
      <c r="C704" s="131"/>
      <c r="D704" s="131"/>
      <c r="E704" s="131"/>
      <c r="F704" s="131"/>
      <c r="G704" s="131"/>
      <c r="H704" s="131"/>
      <c r="I704" s="131"/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</row>
    <row r="705" spans="1:26" ht="15.6">
      <c r="A705" s="131"/>
      <c r="B705" s="131"/>
      <c r="C705" s="131"/>
      <c r="D705" s="131"/>
      <c r="E705" s="131"/>
      <c r="F705" s="131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</row>
    <row r="706" spans="1:26" ht="15.6">
      <c r="A706" s="131"/>
      <c r="B706" s="131"/>
      <c r="C706" s="131"/>
      <c r="D706" s="131"/>
      <c r="E706" s="131"/>
      <c r="F706" s="131"/>
      <c r="G706" s="131"/>
      <c r="H706" s="131"/>
      <c r="I706" s="131"/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</row>
    <row r="707" spans="1:26" ht="15.6">
      <c r="A707" s="131"/>
      <c r="B707" s="131"/>
      <c r="C707" s="131"/>
      <c r="D707" s="131"/>
      <c r="E707" s="131"/>
      <c r="F707" s="131"/>
      <c r="G707" s="131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</row>
    <row r="708" spans="1:26" ht="15.6">
      <c r="A708" s="131"/>
      <c r="B708" s="131"/>
      <c r="C708" s="131"/>
      <c r="D708" s="131"/>
      <c r="E708" s="131"/>
      <c r="F708" s="131"/>
      <c r="G708" s="131"/>
      <c r="H708" s="131"/>
      <c r="I708" s="131"/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</row>
    <row r="709" spans="1:26" ht="15.6">
      <c r="A709" s="131"/>
      <c r="B709" s="131"/>
      <c r="C709" s="131"/>
      <c r="D709" s="131"/>
      <c r="E709" s="131"/>
      <c r="F709" s="131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</row>
    <row r="710" spans="1:26" ht="15.6">
      <c r="A710" s="131"/>
      <c r="B710" s="131"/>
      <c r="C710" s="131"/>
      <c r="D710" s="131"/>
      <c r="E710" s="131"/>
      <c r="F710" s="131"/>
      <c r="G710" s="131"/>
      <c r="H710" s="131"/>
      <c r="I710" s="131"/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</row>
    <row r="711" spans="1:26" ht="15.6">
      <c r="A711" s="131"/>
      <c r="B711" s="131"/>
      <c r="C711" s="131"/>
      <c r="D711" s="131"/>
      <c r="E711" s="131"/>
      <c r="F711" s="131"/>
      <c r="G711" s="131"/>
      <c r="H711" s="131"/>
      <c r="I711" s="131"/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</row>
    <row r="712" spans="1:26" ht="15.6">
      <c r="A712" s="131"/>
      <c r="B712" s="131"/>
      <c r="C712" s="131"/>
      <c r="D712" s="131"/>
      <c r="E712" s="131"/>
      <c r="F712" s="131"/>
      <c r="G712" s="131"/>
      <c r="H712" s="131"/>
      <c r="I712" s="131"/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</row>
    <row r="713" spans="1:26" ht="15.6">
      <c r="A713" s="131"/>
      <c r="B713" s="131"/>
      <c r="C713" s="131"/>
      <c r="D713" s="131"/>
      <c r="E713" s="131"/>
      <c r="F713" s="131"/>
      <c r="G713" s="131"/>
      <c r="H713" s="131"/>
      <c r="I713" s="131"/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</row>
    <row r="714" spans="1:26" ht="15.6">
      <c r="A714" s="131"/>
      <c r="B714" s="131"/>
      <c r="C714" s="131"/>
      <c r="D714" s="131"/>
      <c r="E714" s="131"/>
      <c r="F714" s="131"/>
      <c r="G714" s="131"/>
      <c r="H714" s="131"/>
      <c r="I714" s="131"/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</row>
    <row r="715" spans="1:26" ht="15.6">
      <c r="A715" s="131"/>
      <c r="B715" s="131"/>
      <c r="C715" s="131"/>
      <c r="D715" s="131"/>
      <c r="E715" s="131"/>
      <c r="F715" s="131"/>
      <c r="G715" s="131"/>
      <c r="H715" s="131"/>
      <c r="I715" s="131"/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</row>
    <row r="716" spans="1:26" ht="15.6">
      <c r="A716" s="131"/>
      <c r="B716" s="131"/>
      <c r="C716" s="131"/>
      <c r="D716" s="131"/>
      <c r="E716" s="131"/>
      <c r="F716" s="131"/>
      <c r="G716" s="131"/>
      <c r="H716" s="131"/>
      <c r="I716" s="131"/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</row>
    <row r="717" spans="1:26" ht="15.6">
      <c r="A717" s="131"/>
      <c r="B717" s="131"/>
      <c r="C717" s="131"/>
      <c r="D717" s="131"/>
      <c r="E717" s="131"/>
      <c r="F717" s="131"/>
      <c r="G717" s="131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</row>
    <row r="718" spans="1:26" ht="15.6">
      <c r="A718" s="131"/>
      <c r="B718" s="131"/>
      <c r="C718" s="131"/>
      <c r="D718" s="131"/>
      <c r="E718" s="131"/>
      <c r="F718" s="131"/>
      <c r="G718" s="131"/>
      <c r="H718" s="131"/>
      <c r="I718" s="131"/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</row>
    <row r="719" spans="1:26" ht="15.6">
      <c r="A719" s="131"/>
      <c r="B719" s="131"/>
      <c r="C719" s="131"/>
      <c r="D719" s="131"/>
      <c r="E719" s="131"/>
      <c r="F719" s="131"/>
      <c r="G719" s="131"/>
      <c r="H719" s="131"/>
      <c r="I719" s="131"/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</row>
    <row r="720" spans="1:26" ht="15.6">
      <c r="A720" s="131"/>
      <c r="B720" s="131"/>
      <c r="C720" s="131"/>
      <c r="D720" s="131"/>
      <c r="E720" s="131"/>
      <c r="F720" s="131"/>
      <c r="G720" s="131"/>
      <c r="H720" s="131"/>
      <c r="I720" s="131"/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</row>
    <row r="721" spans="1:26" ht="15.6">
      <c r="A721" s="131"/>
      <c r="B721" s="131"/>
      <c r="C721" s="131"/>
      <c r="D721" s="131"/>
      <c r="E721" s="131"/>
      <c r="F721" s="131"/>
      <c r="G721" s="131"/>
      <c r="H721" s="131"/>
      <c r="I721" s="131"/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</row>
    <row r="722" spans="1:26" ht="15.6">
      <c r="A722" s="131"/>
      <c r="B722" s="131"/>
      <c r="C722" s="131"/>
      <c r="D722" s="131"/>
      <c r="E722" s="131"/>
      <c r="F722" s="131"/>
      <c r="G722" s="131"/>
      <c r="H722" s="131"/>
      <c r="I722" s="131"/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</row>
    <row r="723" spans="1:26" ht="15.6">
      <c r="A723" s="131"/>
      <c r="B723" s="131"/>
      <c r="C723" s="131"/>
      <c r="D723" s="131"/>
      <c r="E723" s="131"/>
      <c r="F723" s="131"/>
      <c r="G723" s="131"/>
      <c r="H723" s="131"/>
      <c r="I723" s="131"/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</row>
    <row r="724" spans="1:26" ht="15.6">
      <c r="A724" s="131"/>
      <c r="B724" s="131"/>
      <c r="C724" s="131"/>
      <c r="D724" s="131"/>
      <c r="E724" s="131"/>
      <c r="F724" s="131"/>
      <c r="G724" s="131"/>
      <c r="H724" s="131"/>
      <c r="I724" s="131"/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</row>
    <row r="725" spans="1:26" ht="15.6">
      <c r="A725" s="131"/>
      <c r="B725" s="131"/>
      <c r="C725" s="131"/>
      <c r="D725" s="131"/>
      <c r="E725" s="131"/>
      <c r="F725" s="131"/>
      <c r="G725" s="131"/>
      <c r="H725" s="131"/>
      <c r="I725" s="131"/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</row>
    <row r="726" spans="1:26" ht="15.6">
      <c r="A726" s="131"/>
      <c r="B726" s="131"/>
      <c r="C726" s="131"/>
      <c r="D726" s="131"/>
      <c r="E726" s="131"/>
      <c r="F726" s="131"/>
      <c r="G726" s="131"/>
      <c r="H726" s="131"/>
      <c r="I726" s="131"/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</row>
    <row r="727" spans="1:26" ht="15.6">
      <c r="A727" s="131"/>
      <c r="B727" s="131"/>
      <c r="C727" s="131"/>
      <c r="D727" s="131"/>
      <c r="E727" s="131"/>
      <c r="F727" s="131"/>
      <c r="G727" s="131"/>
      <c r="H727" s="131"/>
      <c r="I727" s="131"/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</row>
    <row r="728" spans="1:26" ht="15.6">
      <c r="A728" s="131"/>
      <c r="B728" s="131"/>
      <c r="C728" s="131"/>
      <c r="D728" s="131"/>
      <c r="E728" s="131"/>
      <c r="F728" s="131"/>
      <c r="G728" s="131"/>
      <c r="H728" s="131"/>
      <c r="I728" s="131"/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</row>
    <row r="729" spans="1:26" ht="15.6">
      <c r="A729" s="131"/>
      <c r="B729" s="131"/>
      <c r="C729" s="131"/>
      <c r="D729" s="131"/>
      <c r="E729" s="131"/>
      <c r="F729" s="131"/>
      <c r="G729" s="131"/>
      <c r="H729" s="131"/>
      <c r="I729" s="131"/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</row>
    <row r="730" spans="1:26" ht="15.6">
      <c r="A730" s="131"/>
      <c r="B730" s="131"/>
      <c r="C730" s="131"/>
      <c r="D730" s="131"/>
      <c r="E730" s="131"/>
      <c r="F730" s="131"/>
      <c r="G730" s="131"/>
      <c r="H730" s="131"/>
      <c r="I730" s="131"/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</row>
    <row r="731" spans="1:26" ht="15.6">
      <c r="A731" s="131"/>
      <c r="B731" s="131"/>
      <c r="C731" s="131"/>
      <c r="D731" s="131"/>
      <c r="E731" s="131"/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</row>
    <row r="732" spans="1:26" ht="15.6">
      <c r="A732" s="131"/>
      <c r="B732" s="131"/>
      <c r="C732" s="131"/>
      <c r="D732" s="131"/>
      <c r="E732" s="131"/>
      <c r="F732" s="131"/>
      <c r="G732" s="131"/>
      <c r="H732" s="131"/>
      <c r="I732" s="131"/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</row>
    <row r="733" spans="1:26" ht="15.6">
      <c r="A733" s="131"/>
      <c r="B733" s="131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</row>
    <row r="734" spans="1:26" ht="15.6">
      <c r="A734" s="131"/>
      <c r="B734" s="131"/>
      <c r="C734" s="131"/>
      <c r="D734" s="131"/>
      <c r="E734" s="131"/>
      <c r="F734" s="131"/>
      <c r="G734" s="131"/>
      <c r="H734" s="131"/>
      <c r="I734" s="131"/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</row>
    <row r="735" spans="1:26" ht="15.6">
      <c r="A735" s="131"/>
      <c r="B735" s="131"/>
      <c r="C735" s="131"/>
      <c r="D735" s="131"/>
      <c r="E735" s="131"/>
      <c r="F735" s="131"/>
      <c r="G735" s="131"/>
      <c r="H735" s="131"/>
      <c r="I735" s="131"/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</row>
    <row r="736" spans="1:26" ht="15.6">
      <c r="A736" s="131"/>
      <c r="B736" s="131"/>
      <c r="C736" s="131"/>
      <c r="D736" s="131"/>
      <c r="E736" s="131"/>
      <c r="F736" s="131"/>
      <c r="G736" s="131"/>
      <c r="H736" s="131"/>
      <c r="I736" s="131"/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</row>
    <row r="737" spans="1:26" ht="15.6">
      <c r="A737" s="131"/>
      <c r="B737" s="131"/>
      <c r="C737" s="131"/>
      <c r="D737" s="131"/>
      <c r="E737" s="131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</row>
    <row r="738" spans="1:26" ht="15.6">
      <c r="A738" s="131"/>
      <c r="B738" s="131"/>
      <c r="C738" s="131"/>
      <c r="D738" s="131"/>
      <c r="E738" s="131"/>
      <c r="F738" s="131"/>
      <c r="G738" s="131"/>
      <c r="H738" s="131"/>
      <c r="I738" s="131"/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</row>
    <row r="739" spans="1:26" ht="15.6">
      <c r="A739" s="131"/>
      <c r="B739" s="131"/>
      <c r="C739" s="131"/>
      <c r="D739" s="131"/>
      <c r="E739" s="131"/>
      <c r="F739" s="131"/>
      <c r="G739" s="131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</row>
    <row r="740" spans="1:26" ht="15.6">
      <c r="A740" s="131"/>
      <c r="B740" s="131"/>
      <c r="C740" s="131"/>
      <c r="D740" s="131"/>
      <c r="E740" s="131"/>
      <c r="F740" s="131"/>
      <c r="G740" s="131"/>
      <c r="H740" s="131"/>
      <c r="I740" s="131"/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</row>
    <row r="741" spans="1:26" ht="15.6">
      <c r="A741" s="131"/>
      <c r="B741" s="131"/>
      <c r="C741" s="131"/>
      <c r="D741" s="131"/>
      <c r="E741" s="131"/>
      <c r="F741" s="131"/>
      <c r="G741" s="131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</row>
    <row r="742" spans="1:26" ht="15.6">
      <c r="A742" s="131"/>
      <c r="B742" s="131"/>
      <c r="C742" s="131"/>
      <c r="D742" s="131"/>
      <c r="E742" s="131"/>
      <c r="F742" s="131"/>
      <c r="G742" s="131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</row>
    <row r="743" spans="1:26" ht="15.6">
      <c r="A743" s="131"/>
      <c r="B743" s="131"/>
      <c r="C743" s="131"/>
      <c r="D743" s="131"/>
      <c r="E743" s="131"/>
      <c r="F743" s="131"/>
      <c r="G743" s="131"/>
      <c r="H743" s="131"/>
      <c r="I743" s="131"/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</row>
    <row r="744" spans="1:26" ht="15.6">
      <c r="A744" s="131"/>
      <c r="B744" s="131"/>
      <c r="C744" s="131"/>
      <c r="D744" s="131"/>
      <c r="E744" s="131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</row>
    <row r="745" spans="1:26" ht="15.6">
      <c r="A745" s="131"/>
      <c r="B745" s="131"/>
      <c r="C745" s="131"/>
      <c r="D745" s="131"/>
      <c r="E745" s="131"/>
      <c r="F745" s="131"/>
      <c r="G745" s="131"/>
      <c r="H745" s="131"/>
      <c r="I745" s="131"/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</row>
    <row r="746" spans="1:26" ht="15.6">
      <c r="A746" s="131"/>
      <c r="B746" s="131"/>
      <c r="C746" s="131"/>
      <c r="D746" s="131"/>
      <c r="E746" s="131"/>
      <c r="F746" s="131"/>
      <c r="G746" s="131"/>
      <c r="H746" s="131"/>
      <c r="I746" s="131"/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</row>
    <row r="747" spans="1:26" ht="15.6">
      <c r="A747" s="131"/>
      <c r="B747" s="131"/>
      <c r="C747" s="131"/>
      <c r="D747" s="131"/>
      <c r="E747" s="131"/>
      <c r="F747" s="131"/>
      <c r="G747" s="131"/>
      <c r="H747" s="131"/>
      <c r="I747" s="131"/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</row>
    <row r="748" spans="1:26" ht="15.6">
      <c r="A748" s="131"/>
      <c r="B748" s="131"/>
      <c r="C748" s="131"/>
      <c r="D748" s="131"/>
      <c r="E748" s="131"/>
      <c r="F748" s="131"/>
      <c r="G748" s="131"/>
      <c r="H748" s="131"/>
      <c r="I748" s="131"/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</row>
    <row r="749" spans="1:26" ht="15.6">
      <c r="A749" s="131"/>
      <c r="B749" s="131"/>
      <c r="C749" s="131"/>
      <c r="D749" s="131"/>
      <c r="E749" s="131"/>
      <c r="F749" s="131"/>
      <c r="G749" s="131"/>
      <c r="H749" s="131"/>
      <c r="I749" s="131"/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</row>
    <row r="750" spans="1:26" ht="15.6">
      <c r="A750" s="131"/>
      <c r="B750" s="131"/>
      <c r="C750" s="131"/>
      <c r="D750" s="131"/>
      <c r="E750" s="131"/>
      <c r="F750" s="131"/>
      <c r="G750" s="131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</row>
    <row r="751" spans="1:26" ht="15.6">
      <c r="A751" s="131"/>
      <c r="B751" s="131"/>
      <c r="C751" s="131"/>
      <c r="D751" s="131"/>
      <c r="E751" s="131"/>
      <c r="F751" s="131"/>
      <c r="G751" s="131"/>
      <c r="H751" s="131"/>
      <c r="I751" s="131"/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</row>
    <row r="752" spans="1:26" ht="15.6">
      <c r="A752" s="131"/>
      <c r="B752" s="131"/>
      <c r="C752" s="131"/>
      <c r="D752" s="131"/>
      <c r="E752" s="131"/>
      <c r="F752" s="131"/>
      <c r="G752" s="131"/>
      <c r="H752" s="131"/>
      <c r="I752" s="131"/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</row>
    <row r="753" spans="1:26" ht="15.6">
      <c r="A753" s="131"/>
      <c r="B753" s="131"/>
      <c r="C753" s="131"/>
      <c r="D753" s="131"/>
      <c r="E753" s="131"/>
      <c r="F753" s="131"/>
      <c r="G753" s="131"/>
      <c r="H753" s="131"/>
      <c r="I753" s="131"/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</row>
    <row r="754" spans="1:26" ht="15.6">
      <c r="A754" s="131"/>
      <c r="B754" s="131"/>
      <c r="C754" s="131"/>
      <c r="D754" s="131"/>
      <c r="E754" s="131"/>
      <c r="F754" s="131"/>
      <c r="G754" s="131"/>
      <c r="H754" s="131"/>
      <c r="I754" s="131"/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</row>
    <row r="755" spans="1:26" ht="15.6">
      <c r="A755" s="131"/>
      <c r="B755" s="131"/>
      <c r="C755" s="131"/>
      <c r="D755" s="131"/>
      <c r="E755" s="131"/>
      <c r="F755" s="131"/>
      <c r="G755" s="131"/>
      <c r="H755" s="131"/>
      <c r="I755" s="131"/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</row>
    <row r="756" spans="1:26" ht="15.6">
      <c r="A756" s="131"/>
      <c r="B756" s="131"/>
      <c r="C756" s="131"/>
      <c r="D756" s="131"/>
      <c r="E756" s="131"/>
      <c r="F756" s="131"/>
      <c r="G756" s="131"/>
      <c r="H756" s="131"/>
      <c r="I756" s="131"/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</row>
    <row r="757" spans="1:26" ht="15.6">
      <c r="A757" s="131"/>
      <c r="B757" s="131"/>
      <c r="C757" s="131"/>
      <c r="D757" s="131"/>
      <c r="E757" s="131"/>
      <c r="F757" s="131"/>
      <c r="G757" s="131"/>
      <c r="H757" s="131"/>
      <c r="I757" s="131"/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</row>
    <row r="758" spans="1:26" ht="15.6">
      <c r="A758" s="131"/>
      <c r="B758" s="131"/>
      <c r="C758" s="131"/>
      <c r="D758" s="131"/>
      <c r="E758" s="131"/>
      <c r="F758" s="131"/>
      <c r="G758" s="131"/>
      <c r="H758" s="131"/>
      <c r="I758" s="131"/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</row>
    <row r="759" spans="1:26" ht="15.6">
      <c r="A759" s="131"/>
      <c r="B759" s="131"/>
      <c r="C759" s="131"/>
      <c r="D759" s="131"/>
      <c r="E759" s="131"/>
      <c r="F759" s="131"/>
      <c r="G759" s="131"/>
      <c r="H759" s="131"/>
      <c r="I759" s="131"/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</row>
    <row r="760" spans="1:26" ht="15.6">
      <c r="A760" s="131"/>
      <c r="B760" s="131"/>
      <c r="C760" s="131"/>
      <c r="D760" s="131"/>
      <c r="E760" s="131"/>
      <c r="F760" s="131"/>
      <c r="G760" s="131"/>
      <c r="H760" s="131"/>
      <c r="I760" s="131"/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</row>
    <row r="761" spans="1:26" ht="15.6">
      <c r="A761" s="131"/>
      <c r="B761" s="131"/>
      <c r="C761" s="131"/>
      <c r="D761" s="131"/>
      <c r="E761" s="131"/>
      <c r="F761" s="131"/>
      <c r="G761" s="131"/>
      <c r="H761" s="131"/>
      <c r="I761" s="131"/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</row>
    <row r="762" spans="1:26" ht="15.6">
      <c r="A762" s="131"/>
      <c r="B762" s="131"/>
      <c r="C762" s="131"/>
      <c r="D762" s="131"/>
      <c r="E762" s="131"/>
      <c r="F762" s="131"/>
      <c r="G762" s="131"/>
      <c r="H762" s="131"/>
      <c r="I762" s="131"/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</row>
    <row r="763" spans="1:26" ht="15.6">
      <c r="A763" s="131"/>
      <c r="B763" s="131"/>
      <c r="C763" s="131"/>
      <c r="D763" s="131"/>
      <c r="E763" s="131"/>
      <c r="F763" s="131"/>
      <c r="G763" s="131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</row>
    <row r="764" spans="1:26" ht="15.6">
      <c r="A764" s="131"/>
      <c r="B764" s="131"/>
      <c r="C764" s="131"/>
      <c r="D764" s="131"/>
      <c r="E764" s="131"/>
      <c r="F764" s="131"/>
      <c r="G764" s="131"/>
      <c r="H764" s="131"/>
      <c r="I764" s="131"/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</row>
    <row r="765" spans="1:26" ht="15.6">
      <c r="A765" s="131"/>
      <c r="B765" s="131"/>
      <c r="C765" s="131"/>
      <c r="D765" s="131"/>
      <c r="E765" s="131"/>
      <c r="F765" s="131"/>
      <c r="G765" s="131"/>
      <c r="H765" s="131"/>
      <c r="I765" s="131"/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</row>
    <row r="766" spans="1:26" ht="15.6">
      <c r="A766" s="131"/>
      <c r="B766" s="131"/>
      <c r="C766" s="131"/>
      <c r="D766" s="131"/>
      <c r="E766" s="131"/>
      <c r="F766" s="131"/>
      <c r="G766" s="131"/>
      <c r="H766" s="131"/>
      <c r="I766" s="131"/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</row>
    <row r="767" spans="1:26" ht="15.6">
      <c r="A767" s="131"/>
      <c r="B767" s="131"/>
      <c r="C767" s="131"/>
      <c r="D767" s="131"/>
      <c r="E767" s="131"/>
      <c r="F767" s="131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</row>
    <row r="768" spans="1:26" ht="15.6">
      <c r="A768" s="131"/>
      <c r="B768" s="131"/>
      <c r="C768" s="131"/>
      <c r="D768" s="131"/>
      <c r="E768" s="131"/>
      <c r="F768" s="131"/>
      <c r="G768" s="131"/>
      <c r="H768" s="131"/>
      <c r="I768" s="131"/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</row>
    <row r="769" spans="1:26" ht="15.6">
      <c r="A769" s="131"/>
      <c r="B769" s="131"/>
      <c r="C769" s="131"/>
      <c r="D769" s="131"/>
      <c r="E769" s="131"/>
      <c r="F769" s="131"/>
      <c r="G769" s="131"/>
      <c r="H769" s="131"/>
      <c r="I769" s="131"/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</row>
    <row r="770" spans="1:26" ht="15.6">
      <c r="A770" s="131"/>
      <c r="B770" s="131"/>
      <c r="C770" s="131"/>
      <c r="D770" s="131"/>
      <c r="E770" s="131"/>
      <c r="F770" s="131"/>
      <c r="G770" s="131"/>
      <c r="H770" s="131"/>
      <c r="I770" s="131"/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</row>
    <row r="771" spans="1:26" ht="15.6">
      <c r="A771" s="131"/>
      <c r="B771" s="131"/>
      <c r="C771" s="131"/>
      <c r="D771" s="131"/>
      <c r="E771" s="131"/>
      <c r="F771" s="131"/>
      <c r="G771" s="131"/>
      <c r="H771" s="131"/>
      <c r="I771" s="131"/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</row>
    <row r="772" spans="1:26" ht="15.6">
      <c r="A772" s="131"/>
      <c r="B772" s="131"/>
      <c r="C772" s="131"/>
      <c r="D772" s="131"/>
      <c r="E772" s="131"/>
      <c r="F772" s="131"/>
      <c r="G772" s="131"/>
      <c r="H772" s="131"/>
      <c r="I772" s="131"/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</row>
    <row r="773" spans="1:26" ht="15.6">
      <c r="A773" s="131"/>
      <c r="B773" s="131"/>
      <c r="C773" s="131"/>
      <c r="D773" s="131"/>
      <c r="E773" s="131"/>
      <c r="F773" s="131"/>
      <c r="G773" s="131"/>
      <c r="H773" s="131"/>
      <c r="I773" s="131"/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</row>
    <row r="774" spans="1:26" ht="15.6">
      <c r="A774" s="131"/>
      <c r="B774" s="131"/>
      <c r="C774" s="131"/>
      <c r="D774" s="131"/>
      <c r="E774" s="131"/>
      <c r="F774" s="131"/>
      <c r="G774" s="131"/>
      <c r="H774" s="131"/>
      <c r="I774" s="131"/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</row>
    <row r="775" spans="1:26" ht="15.6">
      <c r="A775" s="131"/>
      <c r="B775" s="131"/>
      <c r="C775" s="131"/>
      <c r="D775" s="131"/>
      <c r="E775" s="131"/>
      <c r="F775" s="131"/>
      <c r="G775" s="131"/>
      <c r="H775" s="131"/>
      <c r="I775" s="131"/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</row>
    <row r="776" spans="1:26" ht="15.6">
      <c r="A776" s="131"/>
      <c r="B776" s="131"/>
      <c r="C776" s="131"/>
      <c r="D776" s="131"/>
      <c r="E776" s="131"/>
      <c r="F776" s="131"/>
      <c r="G776" s="131"/>
      <c r="H776" s="131"/>
      <c r="I776" s="131"/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</row>
    <row r="777" spans="1:26" ht="15.6">
      <c r="A777" s="131"/>
      <c r="B777" s="131"/>
      <c r="C777" s="131"/>
      <c r="D777" s="131"/>
      <c r="E777" s="131"/>
      <c r="F777" s="131"/>
      <c r="G777" s="131"/>
      <c r="H777" s="131"/>
      <c r="I777" s="131"/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</row>
    <row r="778" spans="1:26" ht="15.6">
      <c r="A778" s="131"/>
      <c r="B778" s="131"/>
      <c r="C778" s="131"/>
      <c r="D778" s="131"/>
      <c r="E778" s="131"/>
      <c r="F778" s="131"/>
      <c r="G778" s="131"/>
      <c r="H778" s="131"/>
      <c r="I778" s="131"/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</row>
    <row r="779" spans="1:26" ht="15.6">
      <c r="A779" s="131"/>
      <c r="B779" s="131"/>
      <c r="C779" s="131"/>
      <c r="D779" s="131"/>
      <c r="E779" s="131"/>
      <c r="F779" s="131"/>
      <c r="G779" s="131"/>
      <c r="H779" s="131"/>
      <c r="I779" s="131"/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</row>
    <row r="780" spans="1:26" ht="15.6">
      <c r="A780" s="131"/>
      <c r="B780" s="131"/>
      <c r="C780" s="131"/>
      <c r="D780" s="131"/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</row>
    <row r="781" spans="1:26" ht="15.6">
      <c r="A781" s="131"/>
      <c r="B781" s="131"/>
      <c r="C781" s="131"/>
      <c r="D781" s="131"/>
      <c r="E781" s="131"/>
      <c r="F781" s="131"/>
      <c r="G781" s="131"/>
      <c r="H781" s="131"/>
      <c r="I781" s="131"/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</row>
    <row r="782" spans="1:26" ht="15.6">
      <c r="A782" s="131"/>
      <c r="B782" s="131"/>
      <c r="C782" s="131"/>
      <c r="D782" s="131"/>
      <c r="E782" s="131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</row>
    <row r="783" spans="1:26" ht="15.6">
      <c r="A783" s="131"/>
      <c r="B783" s="131"/>
      <c r="C783" s="131"/>
      <c r="D783" s="131"/>
      <c r="E783" s="131"/>
      <c r="F783" s="131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</row>
    <row r="784" spans="1:26" ht="15.6">
      <c r="A784" s="131"/>
      <c r="B784" s="131"/>
      <c r="C784" s="131"/>
      <c r="D784" s="131"/>
      <c r="E784" s="131"/>
      <c r="F784" s="131"/>
      <c r="G784" s="131"/>
      <c r="H784" s="131"/>
      <c r="I784" s="131"/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</row>
    <row r="785" spans="1:26" ht="15.6">
      <c r="A785" s="131"/>
      <c r="B785" s="131"/>
      <c r="C785" s="131"/>
      <c r="D785" s="131"/>
      <c r="E785" s="131"/>
      <c r="F785" s="131"/>
      <c r="G785" s="131"/>
      <c r="H785" s="131"/>
      <c r="I785" s="131"/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</row>
    <row r="786" spans="1:26" ht="15.6">
      <c r="A786" s="131"/>
      <c r="B786" s="131"/>
      <c r="C786" s="131"/>
      <c r="D786" s="131"/>
      <c r="E786" s="131"/>
      <c r="F786" s="131"/>
      <c r="G786" s="131"/>
      <c r="H786" s="131"/>
      <c r="I786" s="131"/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</row>
    <row r="787" spans="1:26" ht="15.6">
      <c r="A787" s="131"/>
      <c r="B787" s="131"/>
      <c r="C787" s="131"/>
      <c r="D787" s="131"/>
      <c r="E787" s="131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</row>
    <row r="788" spans="1:26" ht="15.6">
      <c r="A788" s="131"/>
      <c r="B788" s="131"/>
      <c r="C788" s="131"/>
      <c r="D788" s="131"/>
      <c r="E788" s="131"/>
      <c r="F788" s="131"/>
      <c r="G788" s="131"/>
      <c r="H788" s="131"/>
      <c r="I788" s="131"/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</row>
    <row r="789" spans="1:26" ht="15.6">
      <c r="A789" s="131"/>
      <c r="B789" s="131"/>
      <c r="C789" s="131"/>
      <c r="D789" s="131"/>
      <c r="E789" s="131"/>
      <c r="F789" s="131"/>
      <c r="G789" s="131"/>
      <c r="H789" s="131"/>
      <c r="I789" s="131"/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</row>
    <row r="790" spans="1:26" ht="15.6">
      <c r="A790" s="131"/>
      <c r="B790" s="131"/>
      <c r="C790" s="131"/>
      <c r="D790" s="131"/>
      <c r="E790" s="131"/>
      <c r="F790" s="131"/>
      <c r="G790" s="131"/>
      <c r="H790" s="131"/>
      <c r="I790" s="131"/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</row>
    <row r="791" spans="1:26" ht="15.6">
      <c r="A791" s="131"/>
      <c r="B791" s="131"/>
      <c r="C791" s="131"/>
      <c r="D791" s="131"/>
      <c r="E791" s="131"/>
      <c r="F791" s="131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</row>
    <row r="792" spans="1:26" ht="15.6">
      <c r="A792" s="131"/>
      <c r="B792" s="131"/>
      <c r="C792" s="131"/>
      <c r="D792" s="131"/>
      <c r="E792" s="131"/>
      <c r="F792" s="131"/>
      <c r="G792" s="131"/>
      <c r="H792" s="131"/>
      <c r="I792" s="131"/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</row>
    <row r="793" spans="1:26" ht="15.6">
      <c r="A793" s="131"/>
      <c r="B793" s="131"/>
      <c r="C793" s="131"/>
      <c r="D793" s="131"/>
      <c r="E793" s="131"/>
      <c r="F793" s="131"/>
      <c r="G793" s="131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</row>
    <row r="794" spans="1:26" ht="15.6">
      <c r="A794" s="131"/>
      <c r="B794" s="131"/>
      <c r="C794" s="131"/>
      <c r="D794" s="131"/>
      <c r="E794" s="131"/>
      <c r="F794" s="131"/>
      <c r="G794" s="131"/>
      <c r="H794" s="131"/>
      <c r="I794" s="131"/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</row>
    <row r="795" spans="1:26" ht="15.6">
      <c r="A795" s="131"/>
      <c r="B795" s="131"/>
      <c r="C795" s="131"/>
      <c r="D795" s="131"/>
      <c r="E795" s="131"/>
      <c r="F795" s="131"/>
      <c r="G795" s="131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</row>
    <row r="796" spans="1:26" ht="15.6">
      <c r="A796" s="131"/>
      <c r="B796" s="131"/>
      <c r="C796" s="131"/>
      <c r="D796" s="131"/>
      <c r="E796" s="131"/>
      <c r="F796" s="131"/>
      <c r="G796" s="131"/>
      <c r="H796" s="131"/>
      <c r="I796" s="131"/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</row>
    <row r="797" spans="1:26" ht="15.6">
      <c r="A797" s="131"/>
      <c r="B797" s="131"/>
      <c r="C797" s="131"/>
      <c r="D797" s="131"/>
      <c r="E797" s="131"/>
      <c r="F797" s="131"/>
      <c r="G797" s="131"/>
      <c r="H797" s="131"/>
      <c r="I797" s="131"/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</row>
    <row r="798" spans="1:26" ht="15.6">
      <c r="A798" s="131"/>
      <c r="B798" s="131"/>
      <c r="C798" s="131"/>
      <c r="D798" s="131"/>
      <c r="E798" s="131"/>
      <c r="F798" s="131"/>
      <c r="G798" s="131"/>
      <c r="H798" s="131"/>
      <c r="I798" s="131"/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</row>
    <row r="799" spans="1:26" ht="15.6">
      <c r="A799" s="131"/>
      <c r="B799" s="131"/>
      <c r="C799" s="131"/>
      <c r="D799" s="131"/>
      <c r="E799" s="131"/>
      <c r="F799" s="131"/>
      <c r="G799" s="131"/>
      <c r="H799" s="131"/>
      <c r="I799" s="131"/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</row>
    <row r="800" spans="1:26" ht="15.6">
      <c r="A800" s="131"/>
      <c r="B800" s="131"/>
      <c r="C800" s="131"/>
      <c r="D800" s="131"/>
      <c r="E800" s="131"/>
      <c r="F800" s="131"/>
      <c r="G800" s="131"/>
      <c r="H800" s="131"/>
      <c r="I800" s="131"/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</row>
    <row r="801" spans="1:26" ht="15.6">
      <c r="A801" s="131"/>
      <c r="B801" s="131"/>
      <c r="C801" s="131"/>
      <c r="D801" s="131"/>
      <c r="E801" s="131"/>
      <c r="F801" s="131"/>
      <c r="G801" s="131"/>
      <c r="H801" s="131"/>
      <c r="I801" s="131"/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</row>
    <row r="802" spans="1:26" ht="15.6">
      <c r="A802" s="131"/>
      <c r="B802" s="131"/>
      <c r="C802" s="131"/>
      <c r="D802" s="131"/>
      <c r="E802" s="131"/>
      <c r="F802" s="131"/>
      <c r="G802" s="131"/>
      <c r="H802" s="131"/>
      <c r="I802" s="131"/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</row>
    <row r="803" spans="1:26" ht="15.6">
      <c r="A803" s="131"/>
      <c r="B803" s="131"/>
      <c r="C803" s="131"/>
      <c r="D803" s="131"/>
      <c r="E803" s="131"/>
      <c r="F803" s="131"/>
      <c r="G803" s="131"/>
      <c r="H803" s="131"/>
      <c r="I803" s="131"/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</row>
    <row r="804" spans="1:26" ht="15.6">
      <c r="A804" s="131"/>
      <c r="B804" s="131"/>
      <c r="C804" s="131"/>
      <c r="D804" s="131"/>
      <c r="E804" s="131"/>
      <c r="F804" s="131"/>
      <c r="G804" s="131"/>
      <c r="H804" s="131"/>
      <c r="I804" s="131"/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</row>
    <row r="805" spans="1:26" ht="15.6">
      <c r="A805" s="131"/>
      <c r="B805" s="131"/>
      <c r="C805" s="131"/>
      <c r="D805" s="131"/>
      <c r="E805" s="131"/>
      <c r="F805" s="131"/>
      <c r="G805" s="131"/>
      <c r="H805" s="131"/>
      <c r="I805" s="131"/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</row>
    <row r="806" spans="1:26" ht="15.6">
      <c r="A806" s="131"/>
      <c r="B806" s="131"/>
      <c r="C806" s="131"/>
      <c r="D806" s="131"/>
      <c r="E806" s="131"/>
      <c r="F806" s="131"/>
      <c r="G806" s="131"/>
      <c r="H806" s="131"/>
      <c r="I806" s="131"/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</row>
    <row r="807" spans="1:26" ht="15.6">
      <c r="A807" s="131"/>
      <c r="B807" s="131"/>
      <c r="C807" s="131"/>
      <c r="D807" s="131"/>
      <c r="E807" s="131"/>
      <c r="F807" s="131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</row>
    <row r="808" spans="1:26" ht="15.6">
      <c r="A808" s="131"/>
      <c r="B808" s="131"/>
      <c r="C808" s="131"/>
      <c r="D808" s="131"/>
      <c r="E808" s="131"/>
      <c r="F808" s="131"/>
      <c r="G808" s="131"/>
      <c r="H808" s="131"/>
      <c r="I808" s="131"/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</row>
    <row r="809" spans="1:26" ht="15.6">
      <c r="A809" s="131"/>
      <c r="B809" s="131"/>
      <c r="C809" s="131"/>
      <c r="D809" s="131"/>
      <c r="E809" s="131"/>
      <c r="F809" s="131"/>
      <c r="G809" s="131"/>
      <c r="H809" s="131"/>
      <c r="I809" s="131"/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</row>
    <row r="810" spans="1:26" ht="15.6">
      <c r="A810" s="131"/>
      <c r="B810" s="131"/>
      <c r="C810" s="131"/>
      <c r="D810" s="131"/>
      <c r="E810" s="131"/>
      <c r="F810" s="131"/>
      <c r="G810" s="131"/>
      <c r="H810" s="131"/>
      <c r="I810" s="131"/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</row>
    <row r="811" spans="1:26" ht="15.6">
      <c r="A811" s="131"/>
      <c r="B811" s="131"/>
      <c r="C811" s="131"/>
      <c r="D811" s="131"/>
      <c r="E811" s="131"/>
      <c r="F811" s="131"/>
      <c r="G811" s="131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</row>
    <row r="812" spans="1:26" ht="15.6">
      <c r="A812" s="131"/>
      <c r="B812" s="131"/>
      <c r="C812" s="131"/>
      <c r="D812" s="131"/>
      <c r="E812" s="131"/>
      <c r="F812" s="131"/>
      <c r="G812" s="131"/>
      <c r="H812" s="131"/>
      <c r="I812" s="131"/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</row>
    <row r="813" spans="1:26" ht="15.6">
      <c r="A813" s="131"/>
      <c r="B813" s="131"/>
      <c r="C813" s="131"/>
      <c r="D813" s="131"/>
      <c r="E813" s="131"/>
      <c r="F813" s="131"/>
      <c r="G813" s="131"/>
      <c r="H813" s="131"/>
      <c r="I813" s="131"/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</row>
    <row r="814" spans="1:26" ht="15.6">
      <c r="A814" s="131"/>
      <c r="B814" s="131"/>
      <c r="C814" s="131"/>
      <c r="D814" s="131"/>
      <c r="E814" s="131"/>
      <c r="F814" s="131"/>
      <c r="G814" s="131"/>
      <c r="H814" s="131"/>
      <c r="I814" s="131"/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</row>
    <row r="815" spans="1:26" ht="15.6">
      <c r="A815" s="131"/>
      <c r="B815" s="131"/>
      <c r="C815" s="131"/>
      <c r="D815" s="131"/>
      <c r="E815" s="131"/>
      <c r="F815" s="131"/>
      <c r="G815" s="131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</row>
    <row r="816" spans="1:26" ht="15.6">
      <c r="A816" s="131"/>
      <c r="B816" s="131"/>
      <c r="C816" s="131"/>
      <c r="D816" s="131"/>
      <c r="E816" s="131"/>
      <c r="F816" s="131"/>
      <c r="G816" s="131"/>
      <c r="H816" s="131"/>
      <c r="I816" s="131"/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</row>
    <row r="817" spans="1:26" ht="15.6">
      <c r="A817" s="131"/>
      <c r="B817" s="131"/>
      <c r="C817" s="131"/>
      <c r="D817" s="131"/>
      <c r="E817" s="131"/>
      <c r="F817" s="131"/>
      <c r="G817" s="131"/>
      <c r="H817" s="131"/>
      <c r="I817" s="131"/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</row>
    <row r="818" spans="1:26" ht="15.6">
      <c r="A818" s="131"/>
      <c r="B818" s="131"/>
      <c r="C818" s="131"/>
      <c r="D818" s="131"/>
      <c r="E818" s="131"/>
      <c r="F818" s="131"/>
      <c r="G818" s="131"/>
      <c r="H818" s="131"/>
      <c r="I818" s="131"/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</row>
    <row r="819" spans="1:26" ht="15.6">
      <c r="A819" s="131"/>
      <c r="B819" s="131"/>
      <c r="C819" s="131"/>
      <c r="D819" s="131"/>
      <c r="E819" s="131"/>
      <c r="F819" s="131"/>
      <c r="G819" s="131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</row>
    <row r="820" spans="1:26" ht="15.6">
      <c r="A820" s="131"/>
      <c r="B820" s="131"/>
      <c r="C820" s="131"/>
      <c r="D820" s="131"/>
      <c r="E820" s="131"/>
      <c r="F820" s="131"/>
      <c r="G820" s="131"/>
      <c r="H820" s="131"/>
      <c r="I820" s="131"/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</row>
    <row r="821" spans="1:26" ht="15.6">
      <c r="A821" s="131"/>
      <c r="B821" s="131"/>
      <c r="C821" s="131"/>
      <c r="D821" s="131"/>
      <c r="E821" s="131"/>
      <c r="F821" s="131"/>
      <c r="G821" s="131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</row>
    <row r="822" spans="1:26" ht="15.6">
      <c r="A822" s="131"/>
      <c r="B822" s="131"/>
      <c r="C822" s="131"/>
      <c r="D822" s="131"/>
      <c r="E822" s="131"/>
      <c r="F822" s="131"/>
      <c r="G822" s="131"/>
      <c r="H822" s="131"/>
      <c r="I822" s="131"/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</row>
    <row r="823" spans="1:26" ht="15.6">
      <c r="A823" s="131"/>
      <c r="B823" s="131"/>
      <c r="C823" s="131"/>
      <c r="D823" s="131"/>
      <c r="E823" s="131"/>
      <c r="F823" s="131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</row>
    <row r="824" spans="1:26" ht="15.6">
      <c r="A824" s="131"/>
      <c r="B824" s="131"/>
      <c r="C824" s="131"/>
      <c r="D824" s="131"/>
      <c r="E824" s="131"/>
      <c r="F824" s="131"/>
      <c r="G824" s="131"/>
      <c r="H824" s="131"/>
      <c r="I824" s="131"/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</row>
    <row r="825" spans="1:26" ht="15.6">
      <c r="A825" s="131"/>
      <c r="B825" s="131"/>
      <c r="C825" s="131"/>
      <c r="D825" s="131"/>
      <c r="E825" s="131"/>
      <c r="F825" s="131"/>
      <c r="G825" s="131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</row>
    <row r="826" spans="1:26" ht="15.6">
      <c r="A826" s="131"/>
      <c r="B826" s="131"/>
      <c r="C826" s="131"/>
      <c r="D826" s="131"/>
      <c r="E826" s="131"/>
      <c r="F826" s="131"/>
      <c r="G826" s="131"/>
      <c r="H826" s="131"/>
      <c r="I826" s="131"/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</row>
    <row r="827" spans="1:26" ht="15.6">
      <c r="A827" s="131"/>
      <c r="B827" s="131"/>
      <c r="C827" s="131"/>
      <c r="D827" s="131"/>
      <c r="E827" s="131"/>
      <c r="F827" s="131"/>
      <c r="G827" s="131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</row>
    <row r="828" spans="1:26" ht="15.6">
      <c r="A828" s="131"/>
      <c r="B828" s="131"/>
      <c r="C828" s="131"/>
      <c r="D828" s="131"/>
      <c r="E828" s="131"/>
      <c r="F828" s="131"/>
      <c r="G828" s="131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</row>
    <row r="829" spans="1:26" ht="15.6">
      <c r="A829" s="131"/>
      <c r="B829" s="131"/>
      <c r="C829" s="131"/>
      <c r="D829" s="131"/>
      <c r="E829" s="131"/>
      <c r="F829" s="131"/>
      <c r="G829" s="131"/>
      <c r="H829" s="131"/>
      <c r="I829" s="131"/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</row>
    <row r="830" spans="1:26" ht="15.6">
      <c r="A830" s="131"/>
      <c r="B830" s="131"/>
      <c r="C830" s="131"/>
      <c r="D830" s="131"/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</row>
    <row r="831" spans="1:26" ht="15.6">
      <c r="A831" s="131"/>
      <c r="B831" s="131"/>
      <c r="C831" s="131"/>
      <c r="D831" s="131"/>
      <c r="E831" s="131"/>
      <c r="F831" s="131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</row>
    <row r="832" spans="1:26" ht="15.6">
      <c r="A832" s="131"/>
      <c r="B832" s="131"/>
      <c r="C832" s="131"/>
      <c r="D832" s="131"/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</row>
    <row r="833" spans="1:26" ht="15.6">
      <c r="A833" s="131"/>
      <c r="B833" s="131"/>
      <c r="C833" s="131"/>
      <c r="D833" s="131"/>
      <c r="E833" s="131"/>
      <c r="F833" s="131"/>
      <c r="G833" s="131"/>
      <c r="H833" s="131"/>
      <c r="I833" s="131"/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</row>
    <row r="834" spans="1:26" ht="15.6">
      <c r="A834" s="131"/>
      <c r="B834" s="131"/>
      <c r="C834" s="131"/>
      <c r="D834" s="131"/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</row>
    <row r="835" spans="1:26" ht="15.6">
      <c r="A835" s="131"/>
      <c r="B835" s="131"/>
      <c r="C835" s="131"/>
      <c r="D835" s="131"/>
      <c r="E835" s="131"/>
      <c r="F835" s="131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</row>
    <row r="836" spans="1:26" ht="15.6">
      <c r="A836" s="131"/>
      <c r="B836" s="131"/>
      <c r="C836" s="131"/>
      <c r="D836" s="131"/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</row>
    <row r="837" spans="1:26" ht="15.6">
      <c r="A837" s="131"/>
      <c r="B837" s="131"/>
      <c r="C837" s="131"/>
      <c r="D837" s="131"/>
      <c r="E837" s="131"/>
      <c r="F837" s="131"/>
      <c r="G837" s="131"/>
      <c r="H837" s="131"/>
      <c r="I837" s="131"/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</row>
    <row r="838" spans="1:26" ht="15.6">
      <c r="A838" s="131"/>
      <c r="B838" s="131"/>
      <c r="C838" s="131"/>
      <c r="D838" s="131"/>
      <c r="E838" s="131"/>
      <c r="F838" s="131"/>
      <c r="G838" s="131"/>
      <c r="H838" s="131"/>
      <c r="I838" s="131"/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</row>
    <row r="839" spans="1:26" ht="15.6">
      <c r="A839" s="131"/>
      <c r="B839" s="131"/>
      <c r="C839" s="131"/>
      <c r="D839" s="131"/>
      <c r="E839" s="131"/>
      <c r="F839" s="131"/>
      <c r="G839" s="131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</row>
    <row r="840" spans="1:26" ht="15.6">
      <c r="A840" s="131"/>
      <c r="B840" s="131"/>
      <c r="C840" s="131"/>
      <c r="D840" s="131"/>
      <c r="E840" s="131"/>
      <c r="F840" s="131"/>
      <c r="G840" s="131"/>
      <c r="H840" s="131"/>
      <c r="I840" s="131"/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</row>
    <row r="841" spans="1:26" ht="15.6">
      <c r="A841" s="131"/>
      <c r="B841" s="131"/>
      <c r="C841" s="131"/>
      <c r="D841" s="131"/>
      <c r="E841" s="131"/>
      <c r="F841" s="131"/>
      <c r="G841" s="131"/>
      <c r="H841" s="131"/>
      <c r="I841" s="131"/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</row>
    <row r="842" spans="1:26" ht="15.6">
      <c r="A842" s="131"/>
      <c r="B842" s="131"/>
      <c r="C842" s="131"/>
      <c r="D842" s="131"/>
      <c r="E842" s="131"/>
      <c r="F842" s="131"/>
      <c r="G842" s="131"/>
      <c r="H842" s="131"/>
      <c r="I842" s="131"/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</row>
    <row r="843" spans="1:26" ht="15.6">
      <c r="A843" s="131"/>
      <c r="B843" s="131"/>
      <c r="C843" s="131"/>
      <c r="D843" s="131"/>
      <c r="E843" s="131"/>
      <c r="F843" s="131"/>
      <c r="G843" s="131"/>
      <c r="H843" s="131"/>
      <c r="I843" s="131"/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</row>
    <row r="844" spans="1:26" ht="15.6">
      <c r="A844" s="131"/>
      <c r="B844" s="131"/>
      <c r="C844" s="131"/>
      <c r="D844" s="131"/>
      <c r="E844" s="131"/>
      <c r="F844" s="131"/>
      <c r="G844" s="131"/>
      <c r="H844" s="131"/>
      <c r="I844" s="131"/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</row>
    <row r="845" spans="1:26" ht="15.6">
      <c r="A845" s="131"/>
      <c r="B845" s="131"/>
      <c r="C845" s="131"/>
      <c r="D845" s="131"/>
      <c r="E845" s="131"/>
      <c r="F845" s="131"/>
      <c r="G845" s="131"/>
      <c r="H845" s="131"/>
      <c r="I845" s="131"/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</row>
    <row r="846" spans="1:26" ht="15.6">
      <c r="A846" s="131"/>
      <c r="B846" s="131"/>
      <c r="C846" s="131"/>
      <c r="D846" s="131"/>
      <c r="E846" s="131"/>
      <c r="F846" s="131"/>
      <c r="G846" s="131"/>
      <c r="H846" s="131"/>
      <c r="I846" s="131"/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</row>
    <row r="847" spans="1:26" ht="15.6">
      <c r="A847" s="131"/>
      <c r="B847" s="131"/>
      <c r="C847" s="131"/>
      <c r="D847" s="131"/>
      <c r="E847" s="131"/>
      <c r="F847" s="131"/>
      <c r="G847" s="131"/>
      <c r="H847" s="131"/>
      <c r="I847" s="131"/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</row>
    <row r="848" spans="1:26" ht="15.6">
      <c r="A848" s="131"/>
      <c r="B848" s="131"/>
      <c r="C848" s="131"/>
      <c r="D848" s="131"/>
      <c r="E848" s="131"/>
      <c r="F848" s="131"/>
      <c r="G848" s="131"/>
      <c r="H848" s="131"/>
      <c r="I848" s="131"/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</row>
    <row r="849" spans="1:26" ht="15.6">
      <c r="A849" s="131"/>
      <c r="B849" s="131"/>
      <c r="C849" s="131"/>
      <c r="D849" s="131"/>
      <c r="E849" s="131"/>
      <c r="F849" s="131"/>
      <c r="G849" s="131"/>
      <c r="H849" s="131"/>
      <c r="I849" s="131"/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</row>
    <row r="850" spans="1:26" ht="15.6">
      <c r="A850" s="131"/>
      <c r="B850" s="131"/>
      <c r="C850" s="131"/>
      <c r="D850" s="131"/>
      <c r="E850" s="131"/>
      <c r="F850" s="131"/>
      <c r="G850" s="131"/>
      <c r="H850" s="131"/>
      <c r="I850" s="131"/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</row>
    <row r="851" spans="1:26" ht="15.6">
      <c r="A851" s="131"/>
      <c r="B851" s="131"/>
      <c r="C851" s="131"/>
      <c r="D851" s="131"/>
      <c r="E851" s="131"/>
      <c r="F851" s="131"/>
      <c r="G851" s="131"/>
      <c r="H851" s="131"/>
      <c r="I851" s="131"/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</row>
    <row r="852" spans="1:26" ht="15.6">
      <c r="A852" s="131"/>
      <c r="B852" s="131"/>
      <c r="C852" s="131"/>
      <c r="D852" s="131"/>
      <c r="E852" s="131"/>
      <c r="F852" s="131"/>
      <c r="G852" s="131"/>
      <c r="H852" s="131"/>
      <c r="I852" s="131"/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</row>
    <row r="853" spans="1:26" ht="15.6">
      <c r="A853" s="131"/>
      <c r="B853" s="131"/>
      <c r="C853" s="131"/>
      <c r="D853" s="131"/>
      <c r="E853" s="131"/>
      <c r="F853" s="131"/>
      <c r="G853" s="131"/>
      <c r="H853" s="131"/>
      <c r="I853" s="131"/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</row>
    <row r="854" spans="1:26" ht="15.6">
      <c r="A854" s="131"/>
      <c r="B854" s="131"/>
      <c r="C854" s="131"/>
      <c r="D854" s="131"/>
      <c r="E854" s="131"/>
      <c r="F854" s="131"/>
      <c r="G854" s="131"/>
      <c r="H854" s="131"/>
      <c r="I854" s="131"/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</row>
    <row r="855" spans="1:26" ht="15.6">
      <c r="A855" s="131"/>
      <c r="B855" s="131"/>
      <c r="C855" s="131"/>
      <c r="D855" s="131"/>
      <c r="E855" s="131"/>
      <c r="F855" s="131"/>
      <c r="G855" s="131"/>
      <c r="H855" s="131"/>
      <c r="I855" s="131"/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</row>
    <row r="856" spans="1:26" ht="15.6">
      <c r="A856" s="131"/>
      <c r="B856" s="131"/>
      <c r="C856" s="131"/>
      <c r="D856" s="131"/>
      <c r="E856" s="131"/>
      <c r="F856" s="131"/>
      <c r="G856" s="131"/>
      <c r="H856" s="131"/>
      <c r="I856" s="131"/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</row>
    <row r="857" spans="1:26" ht="15.6">
      <c r="A857" s="131"/>
      <c r="B857" s="131"/>
      <c r="C857" s="131"/>
      <c r="D857" s="131"/>
      <c r="E857" s="131"/>
      <c r="F857" s="131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</row>
    <row r="858" spans="1:26" ht="15.6">
      <c r="A858" s="131"/>
      <c r="B858" s="131"/>
      <c r="C858" s="131"/>
      <c r="D858" s="131"/>
      <c r="E858" s="131"/>
      <c r="F858" s="131"/>
      <c r="G858" s="131"/>
      <c r="H858" s="131"/>
      <c r="I858" s="131"/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</row>
    <row r="859" spans="1:26" ht="15.6">
      <c r="A859" s="131"/>
      <c r="B859" s="131"/>
      <c r="C859" s="131"/>
      <c r="D859" s="131"/>
      <c r="E859" s="131"/>
      <c r="F859" s="131"/>
      <c r="G859" s="131"/>
      <c r="H859" s="131"/>
      <c r="I859" s="131"/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</row>
    <row r="860" spans="1:26" ht="15.6">
      <c r="A860" s="131"/>
      <c r="B860" s="131"/>
      <c r="C860" s="131"/>
      <c r="D860" s="131"/>
      <c r="E860" s="131"/>
      <c r="F860" s="131"/>
      <c r="G860" s="131"/>
      <c r="H860" s="131"/>
      <c r="I860" s="131"/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</row>
    <row r="861" spans="1:26" ht="15.6">
      <c r="A861" s="131"/>
      <c r="B861" s="131"/>
      <c r="C861" s="131"/>
      <c r="D861" s="131"/>
      <c r="E861" s="131"/>
      <c r="F861" s="131"/>
      <c r="G861" s="131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</row>
    <row r="862" spans="1:26" ht="15.6">
      <c r="A862" s="131"/>
      <c r="B862" s="131"/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</row>
    <row r="863" spans="1:26" ht="15.6">
      <c r="A863" s="131"/>
      <c r="B863" s="131"/>
      <c r="C863" s="131"/>
      <c r="D863" s="131"/>
      <c r="E863" s="131"/>
      <c r="F863" s="131"/>
      <c r="G863" s="131"/>
      <c r="H863" s="131"/>
      <c r="I863" s="131"/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</row>
    <row r="864" spans="1:26" ht="15.6">
      <c r="A864" s="131"/>
      <c r="B864" s="131"/>
      <c r="C864" s="131"/>
      <c r="D864" s="131"/>
      <c r="E864" s="131"/>
      <c r="F864" s="131"/>
      <c r="G864" s="131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</row>
    <row r="865" spans="1:26" ht="15.6">
      <c r="A865" s="131"/>
      <c r="B865" s="131"/>
      <c r="C865" s="131"/>
      <c r="D865" s="131"/>
      <c r="E865" s="131"/>
      <c r="F865" s="131"/>
      <c r="G865" s="131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</row>
    <row r="866" spans="1:26" ht="15.6">
      <c r="A866" s="131"/>
      <c r="B866" s="131"/>
      <c r="C866" s="131"/>
      <c r="D866" s="131"/>
      <c r="E866" s="131"/>
      <c r="F866" s="131"/>
      <c r="G866" s="131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</row>
    <row r="867" spans="1:26" ht="15.6">
      <c r="A867" s="131"/>
      <c r="B867" s="131"/>
      <c r="C867" s="131"/>
      <c r="D867" s="131"/>
      <c r="E867" s="131"/>
      <c r="F867" s="131"/>
      <c r="G867" s="131"/>
      <c r="H867" s="131"/>
      <c r="I867" s="131"/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</row>
    <row r="868" spans="1:26" ht="15.6">
      <c r="A868" s="131"/>
      <c r="B868" s="131"/>
      <c r="C868" s="131"/>
      <c r="D868" s="131"/>
      <c r="E868" s="131"/>
      <c r="F868" s="131"/>
      <c r="G868" s="131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</row>
    <row r="869" spans="1:26" ht="15.6">
      <c r="A869" s="131"/>
      <c r="B869" s="131"/>
      <c r="C869" s="131"/>
      <c r="D869" s="131"/>
      <c r="E869" s="131"/>
      <c r="F869" s="131"/>
      <c r="G869" s="131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</row>
    <row r="870" spans="1:26" ht="15.6">
      <c r="A870" s="131"/>
      <c r="B870" s="131"/>
      <c r="C870" s="131"/>
      <c r="D870" s="131"/>
      <c r="E870" s="131"/>
      <c r="F870" s="131"/>
      <c r="G870" s="131"/>
      <c r="H870" s="131"/>
      <c r="I870" s="131"/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</row>
    <row r="871" spans="1:26" ht="15.6">
      <c r="A871" s="131"/>
      <c r="B871" s="131"/>
      <c r="C871" s="131"/>
      <c r="D871" s="131"/>
      <c r="E871" s="131"/>
      <c r="F871" s="131"/>
      <c r="G871" s="131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</row>
    <row r="872" spans="1:26" ht="15.6">
      <c r="A872" s="131"/>
      <c r="B872" s="131"/>
      <c r="C872" s="131"/>
      <c r="D872" s="131"/>
      <c r="E872" s="131"/>
      <c r="F872" s="131"/>
      <c r="G872" s="131"/>
      <c r="H872" s="131"/>
      <c r="I872" s="131"/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</row>
    <row r="873" spans="1:26" ht="15.6">
      <c r="A873" s="131"/>
      <c r="B873" s="131"/>
      <c r="C873" s="131"/>
      <c r="D873" s="131"/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</row>
    <row r="874" spans="1:26" ht="15.6">
      <c r="A874" s="131"/>
      <c r="B874" s="131"/>
      <c r="C874" s="131"/>
      <c r="D874" s="131"/>
      <c r="E874" s="131"/>
      <c r="F874" s="131"/>
      <c r="G874" s="131"/>
      <c r="H874" s="131"/>
      <c r="I874" s="131"/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</row>
    <row r="875" spans="1:26" ht="15.6">
      <c r="A875" s="131"/>
      <c r="B875" s="131"/>
      <c r="C875" s="131"/>
      <c r="D875" s="131"/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</row>
    <row r="876" spans="1:26" ht="15.6">
      <c r="A876" s="131"/>
      <c r="B876" s="131"/>
      <c r="C876" s="131"/>
      <c r="D876" s="131"/>
      <c r="E876" s="131"/>
      <c r="F876" s="131"/>
      <c r="G876" s="131"/>
      <c r="H876" s="131"/>
      <c r="I876" s="131"/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</row>
    <row r="877" spans="1:26" ht="15.6">
      <c r="A877" s="131"/>
      <c r="B877" s="131"/>
      <c r="C877" s="131"/>
      <c r="D877" s="131"/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</row>
    <row r="878" spans="1:26" ht="15.6">
      <c r="A878" s="131"/>
      <c r="B878" s="131"/>
      <c r="C878" s="131"/>
      <c r="D878" s="131"/>
      <c r="E878" s="131"/>
      <c r="F878" s="131"/>
      <c r="G878" s="131"/>
      <c r="H878" s="131"/>
      <c r="I878" s="131"/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</row>
    <row r="879" spans="1:26" ht="15.6">
      <c r="A879" s="131"/>
      <c r="B879" s="131"/>
      <c r="C879" s="131"/>
      <c r="D879" s="131"/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</row>
    <row r="880" spans="1:26" ht="15.6">
      <c r="A880" s="131"/>
      <c r="B880" s="131"/>
      <c r="C880" s="131"/>
      <c r="D880" s="131"/>
      <c r="E880" s="131"/>
      <c r="F880" s="131"/>
      <c r="G880" s="131"/>
      <c r="H880" s="131"/>
      <c r="I880" s="131"/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</row>
    <row r="881" spans="1:26" ht="15.6">
      <c r="A881" s="131"/>
      <c r="B881" s="131"/>
      <c r="C881" s="131"/>
      <c r="D881" s="131"/>
      <c r="E881" s="131"/>
      <c r="F881" s="131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</row>
    <row r="882" spans="1:26" ht="15.6">
      <c r="A882" s="131"/>
      <c r="B882" s="131"/>
      <c r="C882" s="131"/>
      <c r="D882" s="131"/>
      <c r="E882" s="131"/>
      <c r="F882" s="131"/>
      <c r="G882" s="131"/>
      <c r="H882" s="131"/>
      <c r="I882" s="131"/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</row>
    <row r="883" spans="1:26" ht="15.6">
      <c r="A883" s="131"/>
      <c r="B883" s="131"/>
      <c r="C883" s="131"/>
      <c r="D883" s="131"/>
      <c r="E883" s="131"/>
      <c r="F883" s="131"/>
      <c r="G883" s="131"/>
      <c r="H883" s="131"/>
      <c r="I883" s="131"/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</row>
    <row r="884" spans="1:26" ht="15.6">
      <c r="A884" s="131"/>
      <c r="B884" s="131"/>
      <c r="C884" s="131"/>
      <c r="D884" s="131"/>
      <c r="E884" s="131"/>
      <c r="F884" s="131"/>
      <c r="G884" s="131"/>
      <c r="H884" s="131"/>
      <c r="I884" s="131"/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</row>
    <row r="885" spans="1:26" ht="15.6">
      <c r="A885" s="131"/>
      <c r="B885" s="131"/>
      <c r="C885" s="131"/>
      <c r="D885" s="131"/>
      <c r="E885" s="131"/>
      <c r="F885" s="131"/>
      <c r="G885" s="131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</row>
    <row r="886" spans="1:26" ht="15.6">
      <c r="A886" s="131"/>
      <c r="B886" s="131"/>
      <c r="C886" s="131"/>
      <c r="D886" s="131"/>
      <c r="E886" s="131"/>
      <c r="F886" s="131"/>
      <c r="G886" s="131"/>
      <c r="H886" s="131"/>
      <c r="I886" s="131"/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</row>
    <row r="887" spans="1:26" ht="15.6">
      <c r="A887" s="131"/>
      <c r="B887" s="131"/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</row>
    <row r="888" spans="1:26" ht="15.6">
      <c r="A888" s="131"/>
      <c r="B888" s="131"/>
      <c r="C888" s="131"/>
      <c r="D888" s="131"/>
      <c r="E888" s="131"/>
      <c r="F888" s="131"/>
      <c r="G888" s="131"/>
      <c r="H888" s="131"/>
      <c r="I888" s="131"/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</row>
    <row r="889" spans="1:26" ht="15.6">
      <c r="A889" s="131"/>
      <c r="B889" s="131"/>
      <c r="C889" s="131"/>
      <c r="D889" s="131"/>
      <c r="E889" s="131"/>
      <c r="F889" s="131"/>
      <c r="G889" s="131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</row>
    <row r="890" spans="1:26" ht="15.6">
      <c r="A890" s="131"/>
      <c r="B890" s="131"/>
      <c r="C890" s="131"/>
      <c r="D890" s="131"/>
      <c r="E890" s="131"/>
      <c r="F890" s="131"/>
      <c r="G890" s="131"/>
      <c r="H890" s="131"/>
      <c r="I890" s="131"/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</row>
    <row r="891" spans="1:26" ht="15.6">
      <c r="A891" s="131"/>
      <c r="B891" s="131"/>
      <c r="C891" s="131"/>
      <c r="D891" s="131"/>
      <c r="E891" s="131"/>
      <c r="F891" s="131"/>
      <c r="G891" s="131"/>
      <c r="H891" s="131"/>
      <c r="I891" s="131"/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</row>
    <row r="892" spans="1:26" ht="15.6">
      <c r="A892" s="131"/>
      <c r="B892" s="131"/>
      <c r="C892" s="131"/>
      <c r="D892" s="131"/>
      <c r="E892" s="131"/>
      <c r="F892" s="131"/>
      <c r="G892" s="131"/>
      <c r="H892" s="131"/>
      <c r="I892" s="131"/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</row>
    <row r="893" spans="1:26" ht="15.6">
      <c r="A893" s="131"/>
      <c r="B893" s="131"/>
      <c r="C893" s="131"/>
      <c r="D893" s="131"/>
      <c r="E893" s="131"/>
      <c r="F893" s="131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</row>
    <row r="894" spans="1:26" ht="15.6">
      <c r="A894" s="131"/>
      <c r="B894" s="131"/>
      <c r="C894" s="131"/>
      <c r="D894" s="131"/>
      <c r="E894" s="131"/>
      <c r="F894" s="131"/>
      <c r="G894" s="131"/>
      <c r="H894" s="131"/>
      <c r="I894" s="131"/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</row>
    <row r="895" spans="1:26" ht="15.6">
      <c r="A895" s="131"/>
      <c r="B895" s="131"/>
      <c r="C895" s="131"/>
      <c r="D895" s="131"/>
      <c r="E895" s="131"/>
      <c r="F895" s="131"/>
      <c r="G895" s="131"/>
      <c r="H895" s="131"/>
      <c r="I895" s="131"/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</row>
    <row r="896" spans="1:26" ht="15.6">
      <c r="A896" s="131"/>
      <c r="B896" s="131"/>
      <c r="C896" s="131"/>
      <c r="D896" s="131"/>
      <c r="E896" s="131"/>
      <c r="F896" s="131"/>
      <c r="G896" s="131"/>
      <c r="H896" s="131"/>
      <c r="I896" s="131"/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</row>
    <row r="897" spans="1:26" ht="15.6">
      <c r="A897" s="131"/>
      <c r="B897" s="131"/>
      <c r="C897" s="131"/>
      <c r="D897" s="131"/>
      <c r="E897" s="131"/>
      <c r="F897" s="131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</row>
    <row r="898" spans="1:26" ht="15.6">
      <c r="A898" s="131"/>
      <c r="B898" s="131"/>
      <c r="C898" s="131"/>
      <c r="D898" s="131"/>
      <c r="E898" s="131"/>
      <c r="F898" s="131"/>
      <c r="G898" s="131"/>
      <c r="H898" s="131"/>
      <c r="I898" s="131"/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</row>
    <row r="899" spans="1:26" ht="15.6">
      <c r="A899" s="131"/>
      <c r="B899" s="131"/>
      <c r="C899" s="131"/>
      <c r="D899" s="131"/>
      <c r="E899" s="131"/>
      <c r="F899" s="131"/>
      <c r="G899" s="131"/>
      <c r="H899" s="131"/>
      <c r="I899" s="131"/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</row>
    <row r="900" spans="1:26" ht="15.6">
      <c r="A900" s="131"/>
      <c r="B900" s="131"/>
      <c r="C900" s="131"/>
      <c r="D900" s="131"/>
      <c r="E900" s="131"/>
      <c r="F900" s="131"/>
      <c r="G900" s="131"/>
      <c r="H900" s="131"/>
      <c r="I900" s="131"/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</row>
    <row r="901" spans="1:26" ht="15.6">
      <c r="A901" s="131"/>
      <c r="B901" s="131"/>
      <c r="C901" s="131"/>
      <c r="D901" s="131"/>
      <c r="E901" s="131"/>
      <c r="F901" s="131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</row>
    <row r="902" spans="1:26" ht="15.6">
      <c r="A902" s="131"/>
      <c r="B902" s="131"/>
      <c r="C902" s="131"/>
      <c r="D902" s="131"/>
      <c r="E902" s="131"/>
      <c r="F902" s="131"/>
      <c r="G902" s="131"/>
      <c r="H902" s="131"/>
      <c r="I902" s="131"/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</row>
    <row r="903" spans="1:26" ht="15.6">
      <c r="A903" s="131"/>
      <c r="B903" s="131"/>
      <c r="C903" s="131"/>
      <c r="D903" s="131"/>
      <c r="E903" s="131"/>
      <c r="F903" s="131"/>
      <c r="G903" s="131"/>
      <c r="H903" s="131"/>
      <c r="I903" s="131"/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</row>
    <row r="904" spans="1:26" ht="15.6">
      <c r="A904" s="131"/>
      <c r="B904" s="131"/>
      <c r="C904" s="131"/>
      <c r="D904" s="131"/>
      <c r="E904" s="131"/>
      <c r="F904" s="131"/>
      <c r="G904" s="131"/>
      <c r="H904" s="131"/>
      <c r="I904" s="131"/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</row>
    <row r="905" spans="1:26" ht="15.6">
      <c r="A905" s="131"/>
      <c r="B905" s="131"/>
      <c r="C905" s="131"/>
      <c r="D905" s="131"/>
      <c r="E905" s="131"/>
      <c r="F905" s="131"/>
      <c r="G905" s="131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</row>
    <row r="906" spans="1:26" ht="15.6">
      <c r="A906" s="131"/>
      <c r="B906" s="131"/>
      <c r="C906" s="131"/>
      <c r="D906" s="131"/>
      <c r="E906" s="131"/>
      <c r="F906" s="131"/>
      <c r="G906" s="131"/>
      <c r="H906" s="131"/>
      <c r="I906" s="131"/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</row>
    <row r="907" spans="1:26" ht="15.6">
      <c r="A907" s="131"/>
      <c r="B907" s="131"/>
      <c r="C907" s="131"/>
      <c r="D907" s="131"/>
      <c r="E907" s="131"/>
      <c r="F907" s="131"/>
      <c r="G907" s="131"/>
      <c r="H907" s="131"/>
      <c r="I907" s="131"/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</row>
    <row r="908" spans="1:26" ht="15.6">
      <c r="A908" s="131"/>
      <c r="B908" s="131"/>
      <c r="C908" s="131"/>
      <c r="D908" s="131"/>
      <c r="E908" s="131"/>
      <c r="F908" s="131"/>
      <c r="G908" s="131"/>
      <c r="H908" s="131"/>
      <c r="I908" s="131"/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</row>
    <row r="909" spans="1:26" ht="15.6">
      <c r="A909" s="131"/>
      <c r="B909" s="131"/>
      <c r="C909" s="131"/>
      <c r="D909" s="131"/>
      <c r="E909" s="131"/>
      <c r="F909" s="131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</row>
    <row r="910" spans="1:26" ht="15.6">
      <c r="A910" s="131"/>
      <c r="B910" s="131"/>
      <c r="C910" s="131"/>
      <c r="D910" s="131"/>
      <c r="E910" s="131"/>
      <c r="F910" s="131"/>
      <c r="G910" s="131"/>
      <c r="H910" s="131"/>
      <c r="I910" s="131"/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</row>
    <row r="911" spans="1:26" ht="15.6">
      <c r="A911" s="131"/>
      <c r="B911" s="131"/>
      <c r="C911" s="131"/>
      <c r="D911" s="131"/>
      <c r="E911" s="131"/>
      <c r="F911" s="131"/>
      <c r="G911" s="131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</row>
    <row r="912" spans="1:26" ht="15.6">
      <c r="A912" s="131"/>
      <c r="B912" s="131"/>
      <c r="C912" s="131"/>
      <c r="D912" s="131"/>
      <c r="E912" s="131"/>
      <c r="F912" s="131"/>
      <c r="G912" s="131"/>
      <c r="H912" s="131"/>
      <c r="I912" s="131"/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</row>
    <row r="913" spans="1:26" ht="15.6">
      <c r="A913" s="131"/>
      <c r="B913" s="131"/>
      <c r="C913" s="131"/>
      <c r="D913" s="131"/>
      <c r="E913" s="131"/>
      <c r="F913" s="131"/>
      <c r="G913" s="131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</row>
    <row r="914" spans="1:26" ht="15.6">
      <c r="A914" s="131"/>
      <c r="B914" s="131"/>
      <c r="C914" s="131"/>
      <c r="D914" s="131"/>
      <c r="E914" s="131"/>
      <c r="F914" s="131"/>
      <c r="G914" s="131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</row>
    <row r="915" spans="1:26" ht="15.6">
      <c r="A915" s="131"/>
      <c r="B915" s="131"/>
      <c r="C915" s="131"/>
      <c r="D915" s="131"/>
      <c r="E915" s="131"/>
      <c r="F915" s="131"/>
      <c r="G915" s="131"/>
      <c r="H915" s="131"/>
      <c r="I915" s="131"/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</row>
    <row r="916" spans="1:26" ht="15.6">
      <c r="A916" s="131"/>
      <c r="B916" s="131"/>
      <c r="C916" s="131"/>
      <c r="D916" s="131"/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</row>
    <row r="917" spans="1:26" ht="15.6">
      <c r="A917" s="131"/>
      <c r="B917" s="131"/>
      <c r="C917" s="131"/>
      <c r="D917" s="131"/>
      <c r="E917" s="131"/>
      <c r="F917" s="131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</row>
    <row r="918" spans="1:26" ht="15.6">
      <c r="A918" s="131"/>
      <c r="B918" s="131"/>
      <c r="C918" s="131"/>
      <c r="D918" s="131"/>
      <c r="E918" s="131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</row>
    <row r="919" spans="1:26" ht="15.6">
      <c r="A919" s="131"/>
      <c r="B919" s="131"/>
      <c r="C919" s="131"/>
      <c r="D919" s="131"/>
      <c r="E919" s="131"/>
      <c r="F919" s="131"/>
      <c r="G919" s="131"/>
      <c r="H919" s="131"/>
      <c r="I919" s="131"/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</row>
    <row r="920" spans="1:26" ht="15.6">
      <c r="A920" s="131"/>
      <c r="B920" s="131"/>
      <c r="C920" s="131"/>
      <c r="D920" s="131"/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</row>
    <row r="921" spans="1:26" ht="15.6">
      <c r="A921" s="131"/>
      <c r="B921" s="131"/>
      <c r="C921" s="131"/>
      <c r="D921" s="131"/>
      <c r="E921" s="131"/>
      <c r="F921" s="131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</row>
    <row r="922" spans="1:26" ht="15.6">
      <c r="A922" s="131"/>
      <c r="B922" s="131"/>
      <c r="C922" s="131"/>
      <c r="D922" s="131"/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</row>
    <row r="923" spans="1:26" ht="15.6">
      <c r="A923" s="131"/>
      <c r="B923" s="131"/>
      <c r="C923" s="131"/>
      <c r="D923" s="131"/>
      <c r="E923" s="131"/>
      <c r="F923" s="131"/>
      <c r="G923" s="131"/>
      <c r="H923" s="131"/>
      <c r="I923" s="131"/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</row>
    <row r="924" spans="1:26" ht="15.6">
      <c r="A924" s="131"/>
      <c r="B924" s="131"/>
      <c r="C924" s="131"/>
      <c r="D924" s="131"/>
      <c r="E924" s="131"/>
      <c r="F924" s="131"/>
      <c r="G924" s="131"/>
      <c r="H924" s="131"/>
      <c r="I924" s="131"/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</row>
    <row r="925" spans="1:26" ht="15.6">
      <c r="A925" s="131"/>
      <c r="B925" s="131"/>
      <c r="C925" s="131"/>
      <c r="D925" s="131"/>
      <c r="E925" s="131"/>
      <c r="F925" s="131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</row>
    <row r="926" spans="1:26" ht="15.6">
      <c r="A926" s="131"/>
      <c r="B926" s="131"/>
      <c r="C926" s="131"/>
      <c r="D926" s="131"/>
      <c r="E926" s="131"/>
      <c r="F926" s="131"/>
      <c r="G926" s="131"/>
      <c r="H926" s="131"/>
      <c r="I926" s="131"/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</row>
    <row r="927" spans="1:26" ht="15.6">
      <c r="A927" s="131"/>
      <c r="B927" s="131"/>
      <c r="C927" s="131"/>
      <c r="D927" s="131"/>
      <c r="E927" s="131"/>
      <c r="F927" s="131"/>
      <c r="G927" s="131"/>
      <c r="H927" s="131"/>
      <c r="I927" s="131"/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</row>
    <row r="928" spans="1:26" ht="15.6">
      <c r="A928" s="131"/>
      <c r="B928" s="131"/>
      <c r="C928" s="131"/>
      <c r="D928" s="131"/>
      <c r="E928" s="131"/>
      <c r="F928" s="131"/>
      <c r="G928" s="131"/>
      <c r="H928" s="131"/>
      <c r="I928" s="131"/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</row>
    <row r="929" spans="1:26" ht="15.6">
      <c r="A929" s="131"/>
      <c r="B929" s="131"/>
      <c r="C929" s="131"/>
      <c r="D929" s="131"/>
      <c r="E929" s="131"/>
      <c r="F929" s="131"/>
      <c r="G929" s="131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</row>
    <row r="930" spans="1:26" ht="15.6">
      <c r="A930" s="131"/>
      <c r="B930" s="131"/>
      <c r="C930" s="131"/>
      <c r="D930" s="131"/>
      <c r="E930" s="131"/>
      <c r="F930" s="131"/>
      <c r="G930" s="131"/>
      <c r="H930" s="131"/>
      <c r="I930" s="131"/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</row>
    <row r="931" spans="1:26" ht="15.6">
      <c r="A931" s="131"/>
      <c r="B931" s="131"/>
      <c r="C931" s="131"/>
      <c r="D931" s="131"/>
      <c r="E931" s="131"/>
      <c r="F931" s="131"/>
      <c r="G931" s="131"/>
      <c r="H931" s="131"/>
      <c r="I931" s="131"/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</row>
    <row r="932" spans="1:26" ht="15.6">
      <c r="A932" s="131"/>
      <c r="B932" s="131"/>
      <c r="C932" s="131"/>
      <c r="D932" s="131"/>
      <c r="E932" s="131"/>
      <c r="F932" s="131"/>
      <c r="G932" s="131"/>
      <c r="H932" s="131"/>
      <c r="I932" s="131"/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</row>
    <row r="933" spans="1:26" ht="15.6">
      <c r="A933" s="131"/>
      <c r="B933" s="131"/>
      <c r="C933" s="131"/>
      <c r="D933" s="131"/>
      <c r="E933" s="131"/>
      <c r="F933" s="131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</row>
    <row r="934" spans="1:26" ht="15.6">
      <c r="A934" s="131"/>
      <c r="B934" s="131"/>
      <c r="C934" s="131"/>
      <c r="D934" s="131"/>
      <c r="E934" s="131"/>
      <c r="F934" s="131"/>
      <c r="G934" s="131"/>
      <c r="H934" s="131"/>
      <c r="I934" s="131"/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</row>
    <row r="935" spans="1:26" ht="15.6">
      <c r="A935" s="131"/>
      <c r="B935" s="131"/>
      <c r="C935" s="131"/>
      <c r="D935" s="131"/>
      <c r="E935" s="131"/>
      <c r="F935" s="131"/>
      <c r="G935" s="131"/>
      <c r="H935" s="131"/>
      <c r="I935" s="131"/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</row>
    <row r="936" spans="1:26" ht="15.6">
      <c r="A936" s="131"/>
      <c r="B936" s="131"/>
      <c r="C936" s="131"/>
      <c r="D936" s="131"/>
      <c r="E936" s="131"/>
      <c r="F936" s="131"/>
      <c r="G936" s="131"/>
      <c r="H936" s="131"/>
      <c r="I936" s="131"/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</row>
    <row r="937" spans="1:26" ht="15.6">
      <c r="A937" s="131"/>
      <c r="B937" s="131"/>
      <c r="C937" s="131"/>
      <c r="D937" s="131"/>
      <c r="E937" s="131"/>
      <c r="F937" s="131"/>
      <c r="G937" s="131"/>
      <c r="H937" s="131"/>
      <c r="I937" s="131"/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</row>
    <row r="938" spans="1:26" ht="15.6">
      <c r="A938" s="131"/>
      <c r="B938" s="131"/>
      <c r="C938" s="131"/>
      <c r="D938" s="131"/>
      <c r="E938" s="131"/>
      <c r="F938" s="131"/>
      <c r="G938" s="131"/>
      <c r="H938" s="131"/>
      <c r="I938" s="131"/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</row>
    <row r="939" spans="1:26" ht="15.6">
      <c r="A939" s="131"/>
      <c r="B939" s="131"/>
      <c r="C939" s="131"/>
      <c r="D939" s="131"/>
      <c r="E939" s="131"/>
      <c r="F939" s="131"/>
      <c r="G939" s="131"/>
      <c r="H939" s="131"/>
      <c r="I939" s="131"/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</row>
    <row r="940" spans="1:26" ht="15.6">
      <c r="A940" s="131"/>
      <c r="B940" s="131"/>
      <c r="C940" s="131"/>
      <c r="D940" s="131"/>
      <c r="E940" s="131"/>
      <c r="F940" s="131"/>
      <c r="G940" s="131"/>
      <c r="H940" s="131"/>
      <c r="I940" s="131"/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</row>
    <row r="941" spans="1:26" ht="15.6">
      <c r="A941" s="131"/>
      <c r="B941" s="131"/>
      <c r="C941" s="131"/>
      <c r="D941" s="131"/>
      <c r="E941" s="131"/>
      <c r="F941" s="131"/>
      <c r="G941" s="131"/>
      <c r="H941" s="131"/>
      <c r="I941" s="131"/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</row>
    <row r="942" spans="1:26" ht="15.6">
      <c r="A942" s="131"/>
      <c r="B942" s="131"/>
      <c r="C942" s="131"/>
      <c r="D942" s="131"/>
      <c r="E942" s="131"/>
      <c r="F942" s="131"/>
      <c r="G942" s="131"/>
      <c r="H942" s="131"/>
      <c r="I942" s="131"/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</row>
    <row r="943" spans="1:26" ht="15.6">
      <c r="A943" s="131"/>
      <c r="B943" s="131"/>
      <c r="C943" s="131"/>
      <c r="D943" s="131"/>
      <c r="E943" s="131"/>
      <c r="F943" s="131"/>
      <c r="G943" s="131"/>
      <c r="H943" s="131"/>
      <c r="I943" s="131"/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</row>
    <row r="944" spans="1:26" ht="15.6">
      <c r="A944" s="131"/>
      <c r="B944" s="131"/>
      <c r="C944" s="131"/>
      <c r="D944" s="131"/>
      <c r="E944" s="131"/>
      <c r="F944" s="131"/>
      <c r="G944" s="131"/>
      <c r="H944" s="131"/>
      <c r="I944" s="131"/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</row>
    <row r="945" spans="1:26" ht="15.6">
      <c r="A945" s="131"/>
      <c r="B945" s="131"/>
      <c r="C945" s="131"/>
      <c r="D945" s="131"/>
      <c r="E945" s="131"/>
      <c r="F945" s="131"/>
      <c r="G945" s="131"/>
      <c r="H945" s="131"/>
      <c r="I945" s="131"/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</row>
    <row r="946" spans="1:26" ht="15.6">
      <c r="A946" s="131"/>
      <c r="B946" s="131"/>
      <c r="C946" s="131"/>
      <c r="D946" s="131"/>
      <c r="E946" s="131"/>
      <c r="F946" s="131"/>
      <c r="G946" s="131"/>
      <c r="H946" s="131"/>
      <c r="I946" s="131"/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</row>
    <row r="947" spans="1:26" ht="15.6">
      <c r="A947" s="131"/>
      <c r="B947" s="131"/>
      <c r="C947" s="131"/>
      <c r="D947" s="131"/>
      <c r="E947" s="131"/>
      <c r="F947" s="131"/>
      <c r="G947" s="131"/>
      <c r="H947" s="131"/>
      <c r="I947" s="131"/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</row>
    <row r="948" spans="1:26" ht="15.6">
      <c r="A948" s="131"/>
      <c r="B948" s="131"/>
      <c r="C948" s="131"/>
      <c r="D948" s="131"/>
      <c r="E948" s="131"/>
      <c r="F948" s="131"/>
      <c r="G948" s="131"/>
      <c r="H948" s="131"/>
      <c r="I948" s="131"/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</row>
    <row r="949" spans="1:26" ht="15.6">
      <c r="A949" s="131"/>
      <c r="B949" s="131"/>
      <c r="C949" s="131"/>
      <c r="D949" s="131"/>
      <c r="E949" s="131"/>
      <c r="F949" s="131"/>
      <c r="G949" s="131"/>
      <c r="H949" s="131"/>
      <c r="I949" s="131"/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</row>
    <row r="950" spans="1:26" ht="15.6">
      <c r="A950" s="131"/>
      <c r="B950" s="131"/>
      <c r="C950" s="131"/>
      <c r="D950" s="131"/>
      <c r="E950" s="131"/>
      <c r="F950" s="131"/>
      <c r="G950" s="131"/>
      <c r="H950" s="131"/>
      <c r="I950" s="131"/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</row>
    <row r="951" spans="1:26" ht="15.6">
      <c r="A951" s="131"/>
      <c r="B951" s="131"/>
      <c r="C951" s="131"/>
      <c r="D951" s="131"/>
      <c r="E951" s="131"/>
      <c r="F951" s="131"/>
      <c r="G951" s="131"/>
      <c r="H951" s="131"/>
      <c r="I951" s="131"/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</row>
    <row r="952" spans="1:26" ht="15.6">
      <c r="A952" s="131"/>
      <c r="B952" s="131"/>
      <c r="C952" s="131"/>
      <c r="D952" s="131"/>
      <c r="E952" s="131"/>
      <c r="F952" s="131"/>
      <c r="G952" s="131"/>
      <c r="H952" s="131"/>
      <c r="I952" s="131"/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</row>
    <row r="953" spans="1:26" ht="15.6">
      <c r="A953" s="131"/>
      <c r="B953" s="131"/>
      <c r="C953" s="131"/>
      <c r="D953" s="131"/>
      <c r="E953" s="131"/>
      <c r="F953" s="131"/>
      <c r="G953" s="131"/>
      <c r="H953" s="131"/>
      <c r="I953" s="131"/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</row>
    <row r="954" spans="1:26" ht="15.6">
      <c r="A954" s="131"/>
      <c r="B954" s="131"/>
      <c r="C954" s="131"/>
      <c r="D954" s="131"/>
      <c r="E954" s="131"/>
      <c r="F954" s="131"/>
      <c r="G954" s="131"/>
      <c r="H954" s="131"/>
      <c r="I954" s="131"/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</row>
    <row r="955" spans="1:26" ht="15.6">
      <c r="A955" s="131"/>
      <c r="B955" s="131"/>
      <c r="C955" s="131"/>
      <c r="D955" s="131"/>
      <c r="E955" s="131"/>
      <c r="F955" s="131"/>
      <c r="G955" s="131"/>
      <c r="H955" s="131"/>
      <c r="I955" s="131"/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</row>
    <row r="956" spans="1:26" ht="15.6">
      <c r="A956" s="131"/>
      <c r="B956" s="131"/>
      <c r="C956" s="131"/>
      <c r="D956" s="131"/>
      <c r="E956" s="131"/>
      <c r="F956" s="131"/>
      <c r="G956" s="131"/>
      <c r="H956" s="131"/>
      <c r="I956" s="131"/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</row>
    <row r="957" spans="1:26" ht="15.6">
      <c r="A957" s="131"/>
      <c r="B957" s="131"/>
      <c r="C957" s="131"/>
      <c r="D957" s="131"/>
      <c r="E957" s="131"/>
      <c r="F957" s="131"/>
      <c r="G957" s="131"/>
      <c r="H957" s="131"/>
      <c r="I957" s="131"/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</row>
    <row r="958" spans="1:26" ht="15.6">
      <c r="A958" s="131"/>
      <c r="B958" s="131"/>
      <c r="C958" s="131"/>
      <c r="D958" s="131"/>
      <c r="E958" s="131"/>
      <c r="F958" s="131"/>
      <c r="G958" s="131"/>
      <c r="H958" s="131"/>
      <c r="I958" s="131"/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</row>
    <row r="959" spans="1:26" ht="15.6">
      <c r="A959" s="131"/>
      <c r="B959" s="131"/>
      <c r="C959" s="131"/>
      <c r="D959" s="131"/>
      <c r="E959" s="131"/>
      <c r="F959" s="131"/>
      <c r="G959" s="131"/>
      <c r="H959" s="131"/>
      <c r="I959" s="131"/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</row>
    <row r="960" spans="1:26" ht="15.6">
      <c r="A960" s="131"/>
      <c r="B960" s="131"/>
      <c r="C960" s="131"/>
      <c r="D960" s="131"/>
      <c r="E960" s="131"/>
      <c r="F960" s="131"/>
      <c r="G960" s="131"/>
      <c r="H960" s="131"/>
      <c r="I960" s="131"/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</row>
    <row r="961" spans="1:26" ht="15.6">
      <c r="A961" s="131"/>
      <c r="B961" s="131"/>
      <c r="C961" s="131"/>
      <c r="D961" s="131"/>
      <c r="E961" s="131"/>
      <c r="F961" s="131"/>
      <c r="G961" s="131"/>
      <c r="H961" s="131"/>
      <c r="I961" s="131"/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</row>
    <row r="962" spans="1:26" ht="15.6">
      <c r="A962" s="131"/>
      <c r="B962" s="131"/>
      <c r="C962" s="131"/>
      <c r="D962" s="131"/>
      <c r="E962" s="131"/>
      <c r="F962" s="131"/>
      <c r="G962" s="131"/>
      <c r="H962" s="131"/>
      <c r="I962" s="131"/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</row>
    <row r="963" spans="1:26" ht="15.6">
      <c r="A963" s="131"/>
      <c r="B963" s="131"/>
      <c r="C963" s="131"/>
      <c r="D963" s="131"/>
      <c r="E963" s="131"/>
      <c r="F963" s="131"/>
      <c r="G963" s="131"/>
      <c r="H963" s="131"/>
      <c r="I963" s="131"/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</row>
    <row r="964" spans="1:26" ht="15.6">
      <c r="A964" s="131"/>
      <c r="B964" s="131"/>
      <c r="C964" s="131"/>
      <c r="D964" s="131"/>
      <c r="E964" s="131"/>
      <c r="F964" s="131"/>
      <c r="G964" s="131"/>
      <c r="H964" s="131"/>
      <c r="I964" s="131"/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</row>
    <row r="965" spans="1:26" ht="15.6">
      <c r="A965" s="131"/>
      <c r="B965" s="131"/>
      <c r="C965" s="131"/>
      <c r="D965" s="131"/>
      <c r="E965" s="131"/>
      <c r="F965" s="131"/>
      <c r="G965" s="131"/>
      <c r="H965" s="131"/>
      <c r="I965" s="131"/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</row>
    <row r="966" spans="1:26" ht="15.6">
      <c r="A966" s="131"/>
      <c r="B966" s="131"/>
      <c r="C966" s="131"/>
      <c r="D966" s="131"/>
      <c r="E966" s="131"/>
      <c r="F966" s="131"/>
      <c r="G966" s="131"/>
      <c r="H966" s="131"/>
      <c r="I966" s="131"/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</row>
    <row r="967" spans="1:26" ht="15.6">
      <c r="A967" s="131"/>
      <c r="B967" s="131"/>
      <c r="C967" s="131"/>
      <c r="D967" s="131"/>
      <c r="E967" s="131"/>
      <c r="F967" s="131"/>
      <c r="G967" s="131"/>
      <c r="H967" s="131"/>
      <c r="I967" s="131"/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</row>
    <row r="968" spans="1:26" ht="15.6">
      <c r="A968" s="131"/>
      <c r="B968" s="131"/>
      <c r="C968" s="131"/>
      <c r="D968" s="131"/>
      <c r="E968" s="131"/>
      <c r="F968" s="131"/>
      <c r="G968" s="131"/>
      <c r="H968" s="131"/>
      <c r="I968" s="131"/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</row>
    <row r="969" spans="1:26" ht="15.6">
      <c r="A969" s="131"/>
      <c r="B969" s="131"/>
      <c r="C969" s="131"/>
      <c r="D969" s="131"/>
      <c r="E969" s="131"/>
      <c r="F969" s="131"/>
      <c r="G969" s="131"/>
      <c r="H969" s="131"/>
      <c r="I969" s="131"/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</row>
    <row r="970" spans="1:26" ht="15.6">
      <c r="A970" s="131"/>
      <c r="B970" s="131"/>
      <c r="C970" s="131"/>
      <c r="D970" s="131"/>
      <c r="E970" s="131"/>
      <c r="F970" s="131"/>
      <c r="G970" s="131"/>
      <c r="H970" s="131"/>
      <c r="I970" s="131"/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</row>
    <row r="971" spans="1:26" ht="15.6">
      <c r="A971" s="131"/>
      <c r="B971" s="131"/>
      <c r="C971" s="131"/>
      <c r="D971" s="131"/>
      <c r="E971" s="131"/>
      <c r="F971" s="131"/>
      <c r="G971" s="131"/>
      <c r="H971" s="131"/>
      <c r="I971" s="131"/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</row>
    <row r="972" spans="1:26" ht="15.6">
      <c r="A972" s="131"/>
      <c r="B972" s="131"/>
      <c r="C972" s="131"/>
      <c r="D972" s="131"/>
      <c r="E972" s="131"/>
      <c r="F972" s="131"/>
      <c r="G972" s="131"/>
      <c r="H972" s="131"/>
      <c r="I972" s="131"/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</row>
    <row r="973" spans="1:26" ht="15.6">
      <c r="A973" s="131"/>
      <c r="B973" s="131"/>
      <c r="C973" s="131"/>
      <c r="D973" s="131"/>
      <c r="E973" s="131"/>
      <c r="F973" s="131"/>
      <c r="G973" s="131"/>
      <c r="H973" s="131"/>
      <c r="I973" s="131"/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</row>
    <row r="974" spans="1:26" ht="15.6">
      <c r="A974" s="131"/>
      <c r="B974" s="131"/>
      <c r="C974" s="131"/>
      <c r="D974" s="131"/>
      <c r="E974" s="131"/>
      <c r="F974" s="131"/>
      <c r="G974" s="131"/>
      <c r="H974" s="131"/>
      <c r="I974" s="131"/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</row>
    <row r="975" spans="1:26" ht="15.6">
      <c r="A975" s="131"/>
      <c r="B975" s="131"/>
      <c r="C975" s="131"/>
      <c r="D975" s="131"/>
      <c r="E975" s="131"/>
      <c r="F975" s="131"/>
      <c r="G975" s="131"/>
      <c r="H975" s="131"/>
      <c r="I975" s="131"/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</row>
    <row r="976" spans="1:26" ht="15.6">
      <c r="A976" s="131"/>
      <c r="B976" s="131"/>
      <c r="C976" s="131"/>
      <c r="D976" s="131"/>
      <c r="E976" s="131"/>
      <c r="F976" s="131"/>
      <c r="G976" s="131"/>
      <c r="H976" s="131"/>
      <c r="I976" s="131"/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</row>
    <row r="977" spans="1:26" ht="15.6">
      <c r="A977" s="131"/>
      <c r="B977" s="131"/>
      <c r="C977" s="131"/>
      <c r="D977" s="131"/>
      <c r="E977" s="131"/>
      <c r="F977" s="131"/>
      <c r="G977" s="131"/>
      <c r="H977" s="131"/>
      <c r="I977" s="131"/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</row>
    <row r="978" spans="1:26" ht="15.6">
      <c r="A978" s="131"/>
      <c r="B978" s="131"/>
      <c r="C978" s="131"/>
      <c r="D978" s="131"/>
      <c r="E978" s="131"/>
      <c r="F978" s="131"/>
      <c r="G978" s="131"/>
      <c r="H978" s="131"/>
      <c r="I978" s="131"/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</row>
    <row r="979" spans="1:26" ht="15.6">
      <c r="A979" s="131"/>
      <c r="B979" s="131"/>
      <c r="C979" s="131"/>
      <c r="D979" s="131"/>
      <c r="E979" s="131"/>
      <c r="F979" s="131"/>
      <c r="G979" s="131"/>
      <c r="H979" s="131"/>
      <c r="I979" s="131"/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</row>
    <row r="980" spans="1:26" ht="15.6">
      <c r="A980" s="131"/>
      <c r="B980" s="131"/>
      <c r="C980" s="131"/>
      <c r="D980" s="131"/>
      <c r="E980" s="131"/>
      <c r="F980" s="131"/>
      <c r="G980" s="131"/>
      <c r="H980" s="131"/>
      <c r="I980" s="131"/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</row>
    <row r="981" spans="1:26" ht="15.6">
      <c r="A981" s="131"/>
      <c r="B981" s="131"/>
      <c r="C981" s="131"/>
      <c r="D981" s="131"/>
      <c r="E981" s="131"/>
      <c r="F981" s="131"/>
      <c r="G981" s="131"/>
      <c r="H981" s="131"/>
      <c r="I981" s="131"/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</row>
    <row r="982" spans="1:26" ht="15.6">
      <c r="A982" s="131"/>
      <c r="B982" s="131"/>
      <c r="C982" s="131"/>
      <c r="D982" s="131"/>
      <c r="E982" s="131"/>
      <c r="F982" s="131"/>
      <c r="G982" s="131"/>
      <c r="H982" s="131"/>
      <c r="I982" s="131"/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</row>
    <row r="983" spans="1:26" ht="15.6">
      <c r="A983" s="131"/>
      <c r="B983" s="131"/>
      <c r="C983" s="131"/>
      <c r="D983" s="131"/>
      <c r="E983" s="131"/>
      <c r="F983" s="131"/>
      <c r="G983" s="131"/>
      <c r="H983" s="131"/>
      <c r="I983" s="131"/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</row>
    <row r="984" spans="1:26" ht="15.6">
      <c r="A984" s="131"/>
      <c r="B984" s="131"/>
      <c r="C984" s="131"/>
      <c r="D984" s="131"/>
      <c r="E984" s="131"/>
      <c r="F984" s="131"/>
      <c r="G984" s="131"/>
      <c r="H984" s="131"/>
      <c r="I984" s="131"/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</row>
    <row r="985" spans="1:26" ht="15.6">
      <c r="A985" s="131"/>
      <c r="B985" s="131"/>
      <c r="C985" s="131"/>
      <c r="D985" s="131"/>
      <c r="E985" s="131"/>
      <c r="F985" s="131"/>
      <c r="G985" s="131"/>
      <c r="H985" s="131"/>
      <c r="I985" s="131"/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</row>
    <row r="986" spans="1:26" ht="15.6">
      <c r="A986" s="131"/>
      <c r="B986" s="131"/>
      <c r="C986" s="131"/>
      <c r="D986" s="131"/>
      <c r="E986" s="131"/>
      <c r="F986" s="131"/>
      <c r="G986" s="131"/>
      <c r="H986" s="131"/>
      <c r="I986" s="131"/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</row>
    <row r="987" spans="1:26" ht="15.6">
      <c r="A987" s="131"/>
      <c r="B987" s="131"/>
      <c r="C987" s="131"/>
      <c r="D987" s="131"/>
      <c r="E987" s="131"/>
      <c r="F987" s="131"/>
      <c r="G987" s="131"/>
      <c r="H987" s="131"/>
      <c r="I987" s="131"/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</row>
    <row r="988" spans="1:26" ht="15.6">
      <c r="A988" s="131"/>
      <c r="B988" s="131"/>
      <c r="C988" s="131"/>
      <c r="D988" s="131"/>
      <c r="E988" s="131"/>
      <c r="F988" s="131"/>
      <c r="G988" s="131"/>
      <c r="H988" s="131"/>
      <c r="I988" s="131"/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</row>
    <row r="989" spans="1:26" ht="15.6">
      <c r="A989" s="131"/>
      <c r="B989" s="131"/>
      <c r="C989" s="131"/>
      <c r="D989" s="131"/>
      <c r="E989" s="131"/>
      <c r="F989" s="131"/>
      <c r="G989" s="131"/>
      <c r="H989" s="131"/>
      <c r="I989" s="131"/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</row>
    <row r="990" spans="1:26" ht="15.6">
      <c r="A990" s="131"/>
      <c r="B990" s="131"/>
      <c r="C990" s="131"/>
      <c r="D990" s="131"/>
      <c r="E990" s="131"/>
      <c r="F990" s="131"/>
      <c r="G990" s="131"/>
      <c r="H990" s="131"/>
      <c r="I990" s="131"/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</row>
    <row r="991" spans="1:26" ht="15.6">
      <c r="A991" s="131"/>
      <c r="B991" s="131"/>
      <c r="C991" s="131"/>
      <c r="D991" s="131"/>
      <c r="E991" s="131"/>
      <c r="F991" s="131"/>
      <c r="G991" s="131"/>
      <c r="H991" s="131"/>
      <c r="I991" s="131"/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</row>
    <row r="992" spans="1:26" ht="15.6">
      <c r="A992" s="131"/>
      <c r="B992" s="131"/>
      <c r="C992" s="131"/>
      <c r="D992" s="131"/>
      <c r="E992" s="131"/>
      <c r="F992" s="131"/>
      <c r="G992" s="131"/>
      <c r="H992" s="131"/>
      <c r="I992" s="131"/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</row>
    <row r="993" spans="1:26" ht="15.6">
      <c r="A993" s="131"/>
      <c r="B993" s="131"/>
      <c r="C993" s="131"/>
      <c r="D993" s="131"/>
      <c r="E993" s="131"/>
      <c r="F993" s="131"/>
      <c r="G993" s="131"/>
      <c r="H993" s="131"/>
      <c r="I993" s="131"/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</row>
    <row r="994" spans="1:26" ht="15.6">
      <c r="A994" s="131"/>
      <c r="B994" s="131"/>
      <c r="C994" s="131"/>
      <c r="D994" s="131"/>
      <c r="E994" s="131"/>
      <c r="F994" s="131"/>
      <c r="G994" s="131"/>
      <c r="H994" s="131"/>
      <c r="I994" s="131"/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</row>
    <row r="995" spans="1:26" ht="15.6">
      <c r="A995" s="131"/>
      <c r="B995" s="131"/>
      <c r="C995" s="131"/>
      <c r="D995" s="131"/>
      <c r="E995" s="131"/>
      <c r="F995" s="131"/>
      <c r="G995" s="131"/>
      <c r="H995" s="131"/>
      <c r="I995" s="131"/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</row>
    <row r="996" spans="1:26" ht="15.6">
      <c r="A996" s="131"/>
      <c r="B996" s="131"/>
      <c r="C996" s="131"/>
      <c r="D996" s="131"/>
      <c r="E996" s="131"/>
      <c r="F996" s="131"/>
      <c r="G996" s="131"/>
      <c r="H996" s="131"/>
      <c r="I996" s="131"/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</row>
    <row r="997" spans="1:26" ht="15.6">
      <c r="A997" s="131"/>
      <c r="B997" s="131"/>
      <c r="C997" s="131"/>
      <c r="D997" s="131"/>
      <c r="E997" s="131"/>
      <c r="F997" s="131"/>
      <c r="G997" s="131"/>
      <c r="H997" s="131"/>
      <c r="I997" s="131"/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</row>
    <row r="998" spans="1:26" ht="15.6">
      <c r="A998" s="131"/>
      <c r="B998" s="131"/>
      <c r="C998" s="131"/>
      <c r="D998" s="131"/>
      <c r="E998" s="131"/>
      <c r="F998" s="131"/>
      <c r="G998" s="131"/>
      <c r="H998" s="131"/>
      <c r="I998" s="131"/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</row>
    <row r="999" spans="1:26" ht="15.6">
      <c r="A999" s="131"/>
      <c r="B999" s="131"/>
      <c r="C999" s="131"/>
      <c r="D999" s="131"/>
      <c r="E999" s="131"/>
      <c r="F999" s="131"/>
      <c r="G999" s="131"/>
      <c r="H999" s="131"/>
      <c r="I999" s="131"/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</row>
    <row r="1000" spans="1:26" ht="15.6">
      <c r="A1000" s="131"/>
      <c r="B1000" s="131"/>
      <c r="C1000" s="131"/>
      <c r="D1000" s="131"/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</row>
  </sheetData>
  <mergeCells count="18">
    <mergeCell ref="A1:B1"/>
    <mergeCell ref="A2:B2"/>
    <mergeCell ref="A4:B4"/>
    <mergeCell ref="A5:B5"/>
    <mergeCell ref="A6:B6"/>
    <mergeCell ref="A51:D51"/>
    <mergeCell ref="B54:E54"/>
    <mergeCell ref="B62:E62"/>
    <mergeCell ref="B63:E63"/>
    <mergeCell ref="B64:E64"/>
    <mergeCell ref="B65:E65"/>
    <mergeCell ref="B55:E55"/>
    <mergeCell ref="B56:E56"/>
    <mergeCell ref="B57:E57"/>
    <mergeCell ref="B58:E58"/>
    <mergeCell ref="B59:E59"/>
    <mergeCell ref="B60:E60"/>
    <mergeCell ref="B61:E61"/>
  </mergeCells>
  <dataValidations xWindow="1824" yWindow="637" count="2">
    <dataValidation type="decimal" allowBlank="1" showInputMessage="1" showErrorMessage="1" prompt="Невалиден формат - Стойността в клетката трябва да съдържа число._x000a__x000a_За да коригирате натиснете Retry. За да се откажете натиснете Cancel." sqref="C11:D20 C23:D32 C35:D42" xr:uid="{00000000-0002-0000-0300-000000000000}">
      <formula1>-999999999999999</formula1>
      <formula2>999999999</formula2>
    </dataValidation>
    <dataValidation type="decimal" allowBlank="1" showInputMessage="1" showErrorMessage="1" prompt="Невалиден формат - Стойността в клетката може да съдържа само положително число._x000a__x000a_За да коригирате натиснете Retry. За да се откажете натиснете Cancel." sqref="C45:D45 C47:D48" xr:uid="{00000000-0002-0000-0300-000001000000}">
      <formula1>0</formula1>
      <formula2>9999999999999990</formula2>
    </dataValidation>
  </dataValidations>
  <printOptions horizontalCentered="1" verticalCentered="1"/>
  <pageMargins left="0.25" right="0.25" top="0.75" bottom="0.75" header="0.3" footer="0.3"/>
  <pageSetup scale="65" orientation="portrait" r:id="rId1"/>
  <rowBreaks count="1" manualBreakCount="1">
    <brk id="61" max="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Z1000"/>
  <sheetViews>
    <sheetView topLeftCell="A13" workbookViewId="0">
      <selection activeCell="I18" sqref="I18"/>
    </sheetView>
  </sheetViews>
  <sheetFormatPr defaultColWidth="14.44140625" defaultRowHeight="15" customHeight="1"/>
  <cols>
    <col min="1" max="1" width="50.77734375" customWidth="1"/>
    <col min="2" max="3" width="10.77734375" customWidth="1"/>
    <col min="4" max="4" width="12.77734375" customWidth="1"/>
    <col min="5" max="8" width="11.77734375" customWidth="1"/>
    <col min="9" max="10" width="10.77734375" customWidth="1"/>
    <col min="11" max="11" width="11.109375" customWidth="1"/>
    <col min="12" max="12" width="14.77734375" customWidth="1"/>
    <col min="13" max="13" width="16.77734375" customWidth="1"/>
    <col min="14" max="14" width="11" customWidth="1"/>
    <col min="15" max="26" width="9.21875" customWidth="1"/>
  </cols>
  <sheetData>
    <row r="1" spans="1:26">
      <c r="A1" s="456" t="s">
        <v>480</v>
      </c>
      <c r="B1" s="455"/>
      <c r="C1" s="455"/>
      <c r="D1" s="455"/>
      <c r="E1" s="455"/>
      <c r="F1" s="455"/>
      <c r="G1" s="455"/>
      <c r="H1" s="45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>
      <c r="A2" s="457" t="str">
        <f>CONCATENATE("(",LOWER(reportConsolidation),")")</f>
        <v>(на индивидуална основа)</v>
      </c>
      <c r="B2" s="455"/>
      <c r="C2" s="455"/>
      <c r="D2" s="455"/>
      <c r="E2" s="455"/>
      <c r="F2" s="455"/>
      <c r="G2" s="455"/>
      <c r="H2" s="455"/>
      <c r="I2" s="128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>
      <c r="A3" s="17"/>
      <c r="B3" s="17"/>
      <c r="C3" s="17"/>
      <c r="D3" s="17"/>
      <c r="E3" s="17"/>
      <c r="F3" s="21"/>
      <c r="G3" s="21"/>
      <c r="H3" s="21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>
      <c r="A4" s="458" t="str">
        <f>CONCATENATE("на ",UPPER(pdeName))</f>
        <v>на ЕЙЧ АР КЕПИТЪЛ АД</v>
      </c>
      <c r="B4" s="455"/>
      <c r="C4" s="455"/>
      <c r="D4" s="455"/>
      <c r="E4" s="455"/>
      <c r="F4" s="455"/>
      <c r="G4" s="455"/>
      <c r="H4" s="455"/>
      <c r="I4" s="5"/>
      <c r="J4" s="5"/>
      <c r="K4" s="124"/>
      <c r="L4" s="12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>
      <c r="A5" s="458" t="str">
        <f>CONCATENATE("ЕИК по БУЛСТАТ: ", pdeBulstat)</f>
        <v>ЕИК по БУЛСТАТ: 204654533</v>
      </c>
      <c r="B5" s="455"/>
      <c r="C5" s="455"/>
      <c r="D5" s="455"/>
      <c r="E5" s="455"/>
      <c r="F5" s="455"/>
      <c r="G5" s="455"/>
      <c r="H5" s="455"/>
      <c r="I5" s="23"/>
      <c r="J5" s="5"/>
      <c r="K5" s="124"/>
      <c r="L5" s="23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>
      <c r="A6" s="458" t="str">
        <f>CONCATENATE("към ",TEXT(endDate,"dd.mm.yyyy")," г.")</f>
        <v>към 31.12.2025 г.</v>
      </c>
      <c r="B6" s="455"/>
      <c r="C6" s="455"/>
      <c r="D6" s="455"/>
      <c r="E6" s="455"/>
      <c r="F6" s="455"/>
      <c r="G6" s="455"/>
      <c r="H6" s="455"/>
      <c r="I6" s="126"/>
      <c r="J6" s="5"/>
      <c r="K6" s="124"/>
      <c r="L6" s="126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>
      <c r="A7" s="24"/>
      <c r="B7" s="5"/>
      <c r="C7" s="24"/>
      <c r="D7" s="24"/>
      <c r="E7" s="24"/>
      <c r="F7" s="24"/>
      <c r="G7" s="24"/>
      <c r="H7" s="24"/>
      <c r="I7" s="5"/>
      <c r="J7" s="5"/>
      <c r="K7" s="5"/>
      <c r="L7" s="5"/>
      <c r="M7" s="26" t="s">
        <v>481</v>
      </c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>
      <c r="A8" s="465" t="s">
        <v>482</v>
      </c>
      <c r="B8" s="468" t="s">
        <v>483</v>
      </c>
      <c r="C8" s="471" t="s">
        <v>484</v>
      </c>
      <c r="D8" s="476" t="s">
        <v>485</v>
      </c>
      <c r="E8" s="478"/>
      <c r="F8" s="478"/>
      <c r="G8" s="478"/>
      <c r="H8" s="477"/>
      <c r="I8" s="476" t="s">
        <v>486</v>
      </c>
      <c r="J8" s="477"/>
      <c r="K8" s="471" t="s">
        <v>487</v>
      </c>
      <c r="L8" s="471" t="s">
        <v>488</v>
      </c>
      <c r="M8" s="24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</row>
    <row r="9" spans="1:26">
      <c r="A9" s="466"/>
      <c r="B9" s="469"/>
      <c r="C9" s="469"/>
      <c r="D9" s="472" t="s">
        <v>489</v>
      </c>
      <c r="E9" s="472" t="s">
        <v>490</v>
      </c>
      <c r="F9" s="473" t="s">
        <v>491</v>
      </c>
      <c r="G9" s="474"/>
      <c r="H9" s="475"/>
      <c r="I9" s="472" t="s">
        <v>492</v>
      </c>
      <c r="J9" s="472" t="s">
        <v>493</v>
      </c>
      <c r="K9" s="469"/>
      <c r="L9" s="469"/>
      <c r="M9" s="246" t="s">
        <v>494</v>
      </c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</row>
    <row r="10" spans="1:26">
      <c r="A10" s="467"/>
      <c r="B10" s="470"/>
      <c r="C10" s="470"/>
      <c r="D10" s="470"/>
      <c r="E10" s="470"/>
      <c r="F10" s="174" t="s">
        <v>495</v>
      </c>
      <c r="G10" s="174" t="s">
        <v>496</v>
      </c>
      <c r="H10" s="174" t="s">
        <v>497</v>
      </c>
      <c r="I10" s="470"/>
      <c r="J10" s="470"/>
      <c r="K10" s="470"/>
      <c r="L10" s="470"/>
      <c r="M10" s="247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spans="1:26">
      <c r="A11" s="248" t="s">
        <v>33</v>
      </c>
      <c r="B11" s="249"/>
      <c r="C11" s="250">
        <v>1</v>
      </c>
      <c r="D11" s="250">
        <v>2</v>
      </c>
      <c r="E11" s="250">
        <v>3</v>
      </c>
      <c r="F11" s="250">
        <v>4</v>
      </c>
      <c r="G11" s="250">
        <v>5</v>
      </c>
      <c r="H11" s="250">
        <v>6</v>
      </c>
      <c r="I11" s="250">
        <v>7</v>
      </c>
      <c r="J11" s="250">
        <v>8</v>
      </c>
      <c r="K11" s="250">
        <v>9</v>
      </c>
      <c r="L11" s="250">
        <v>10</v>
      </c>
      <c r="M11" s="251">
        <v>11</v>
      </c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spans="1:26">
      <c r="A12" s="132" t="s">
        <v>498</v>
      </c>
      <c r="B12" s="252"/>
      <c r="C12" s="253" t="s">
        <v>66</v>
      </c>
      <c r="D12" s="253" t="s">
        <v>66</v>
      </c>
      <c r="E12" s="253" t="s">
        <v>77</v>
      </c>
      <c r="F12" s="253" t="s">
        <v>84</v>
      </c>
      <c r="G12" s="253" t="s">
        <v>88</v>
      </c>
      <c r="H12" s="253" t="s">
        <v>92</v>
      </c>
      <c r="I12" s="253" t="s">
        <v>105</v>
      </c>
      <c r="J12" s="253" t="s">
        <v>108</v>
      </c>
      <c r="K12" s="254" t="s">
        <v>499</v>
      </c>
      <c r="L12" s="252" t="s">
        <v>131</v>
      </c>
      <c r="M12" s="255" t="s">
        <v>139</v>
      </c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spans="1:26">
      <c r="A13" s="173" t="s">
        <v>500</v>
      </c>
      <c r="B13" s="184" t="s">
        <v>501</v>
      </c>
      <c r="C13" s="175">
        <f>'1-Баланс'!H18</f>
        <v>9113</v>
      </c>
      <c r="D13" s="175">
        <f>'1-Баланс'!H20</f>
        <v>2143</v>
      </c>
      <c r="E13" s="175">
        <f>'1-Баланс'!H21</f>
        <v>0</v>
      </c>
      <c r="F13" s="175">
        <f>'1-Баланс'!H23</f>
        <v>911</v>
      </c>
      <c r="G13" s="175">
        <f>'1-Баланс'!H24</f>
        <v>0</v>
      </c>
      <c r="H13" s="186"/>
      <c r="I13" s="175">
        <f>'1-Баланс'!H29+'1-Баланс'!H32</f>
        <v>10536</v>
      </c>
      <c r="J13" s="175">
        <f>'1-Баланс'!H30+'1-Баланс'!H33</f>
        <v>0</v>
      </c>
      <c r="K13" s="186"/>
      <c r="L13" s="175">
        <f t="shared" ref="L13:L34" si="0">SUM(C13:K13)</f>
        <v>22703</v>
      </c>
      <c r="M13" s="176">
        <f>'1-Баланс'!H40</f>
        <v>0</v>
      </c>
      <c r="N13" s="256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>
      <c r="A14" s="173" t="s">
        <v>502</v>
      </c>
      <c r="B14" s="153" t="s">
        <v>503</v>
      </c>
      <c r="C14" s="146">
        <f t="shared" ref="C14:K14" si="1">C15+C16</f>
        <v>0</v>
      </c>
      <c r="D14" s="146">
        <f t="shared" si="1"/>
        <v>0</v>
      </c>
      <c r="E14" s="146">
        <f t="shared" si="1"/>
        <v>0</v>
      </c>
      <c r="F14" s="146">
        <f t="shared" si="1"/>
        <v>0</v>
      </c>
      <c r="G14" s="146">
        <f t="shared" si="1"/>
        <v>0</v>
      </c>
      <c r="H14" s="146">
        <f t="shared" si="1"/>
        <v>0</v>
      </c>
      <c r="I14" s="146">
        <f t="shared" si="1"/>
        <v>0</v>
      </c>
      <c r="J14" s="146">
        <f t="shared" si="1"/>
        <v>0</v>
      </c>
      <c r="K14" s="146">
        <f t="shared" si="1"/>
        <v>0</v>
      </c>
      <c r="L14" s="146">
        <f t="shared" si="0"/>
        <v>0</v>
      </c>
      <c r="M14" s="147">
        <f>M15+M16</f>
        <v>0</v>
      </c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>
      <c r="A15" s="149" t="s">
        <v>504</v>
      </c>
      <c r="B15" s="153" t="s">
        <v>505</v>
      </c>
      <c r="C15" s="151"/>
      <c r="D15" s="151"/>
      <c r="E15" s="151"/>
      <c r="F15" s="151"/>
      <c r="G15" s="151"/>
      <c r="H15" s="151"/>
      <c r="I15" s="151"/>
      <c r="J15" s="151"/>
      <c r="K15" s="151"/>
      <c r="L15" s="175">
        <f t="shared" si="0"/>
        <v>0</v>
      </c>
      <c r="M15" s="152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>
      <c r="A16" s="149" t="s">
        <v>506</v>
      </c>
      <c r="B16" s="153" t="s">
        <v>507</v>
      </c>
      <c r="C16" s="151"/>
      <c r="D16" s="151"/>
      <c r="E16" s="151"/>
      <c r="F16" s="151"/>
      <c r="G16" s="151"/>
      <c r="H16" s="151"/>
      <c r="I16" s="151"/>
      <c r="J16" s="151"/>
      <c r="K16" s="151"/>
      <c r="L16" s="175">
        <f t="shared" si="0"/>
        <v>0</v>
      </c>
      <c r="M16" s="152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>
      <c r="A17" s="173" t="s">
        <v>508</v>
      </c>
      <c r="B17" s="184" t="s">
        <v>509</v>
      </c>
      <c r="C17" s="175">
        <f t="shared" ref="C17:K17" si="2">C13+C14</f>
        <v>9113</v>
      </c>
      <c r="D17" s="175">
        <f t="shared" si="2"/>
        <v>2143</v>
      </c>
      <c r="E17" s="175">
        <f t="shared" si="2"/>
        <v>0</v>
      </c>
      <c r="F17" s="175">
        <f t="shared" si="2"/>
        <v>911</v>
      </c>
      <c r="G17" s="175">
        <f t="shared" si="2"/>
        <v>0</v>
      </c>
      <c r="H17" s="175">
        <f t="shared" si="2"/>
        <v>0</v>
      </c>
      <c r="I17" s="175">
        <f t="shared" si="2"/>
        <v>10536</v>
      </c>
      <c r="J17" s="175">
        <f t="shared" si="2"/>
        <v>0</v>
      </c>
      <c r="K17" s="175">
        <f t="shared" si="2"/>
        <v>0</v>
      </c>
      <c r="L17" s="175">
        <f t="shared" si="0"/>
        <v>22703</v>
      </c>
      <c r="M17" s="176">
        <f>M13+M14</f>
        <v>0</v>
      </c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>
      <c r="A18" s="173" t="s">
        <v>510</v>
      </c>
      <c r="B18" s="184" t="s">
        <v>511</v>
      </c>
      <c r="C18" s="257"/>
      <c r="D18" s="257"/>
      <c r="E18" s="257"/>
      <c r="F18" s="257"/>
      <c r="G18" s="257"/>
      <c r="H18" s="257"/>
      <c r="I18" s="175">
        <f>+'1-Баланс'!G32</f>
        <v>4311</v>
      </c>
      <c r="J18" s="175">
        <f>+'1-Баланс'!G33</f>
        <v>0</v>
      </c>
      <c r="K18" s="186"/>
      <c r="L18" s="175">
        <f t="shared" si="0"/>
        <v>4311</v>
      </c>
      <c r="M18" s="187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>
      <c r="A19" s="149" t="s">
        <v>512</v>
      </c>
      <c r="B19" s="153" t="s">
        <v>513</v>
      </c>
      <c r="C19" s="146">
        <f t="shared" ref="C19:K19" si="3">C20+C21</f>
        <v>0</v>
      </c>
      <c r="D19" s="146">
        <f t="shared" si="3"/>
        <v>0</v>
      </c>
      <c r="E19" s="146">
        <f t="shared" si="3"/>
        <v>0</v>
      </c>
      <c r="F19" s="146">
        <f t="shared" si="3"/>
        <v>0</v>
      </c>
      <c r="G19" s="146">
        <f t="shared" si="3"/>
        <v>0</v>
      </c>
      <c r="H19" s="146">
        <f t="shared" si="3"/>
        <v>0</v>
      </c>
      <c r="I19" s="146">
        <f t="shared" si="3"/>
        <v>0</v>
      </c>
      <c r="J19" s="146">
        <f t="shared" si="3"/>
        <v>0</v>
      </c>
      <c r="K19" s="146">
        <f t="shared" si="3"/>
        <v>0</v>
      </c>
      <c r="L19" s="175">
        <f t="shared" si="0"/>
        <v>0</v>
      </c>
      <c r="M19" s="147">
        <f>M20+M21</f>
        <v>0</v>
      </c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>
      <c r="A20" s="206" t="s">
        <v>514</v>
      </c>
      <c r="B20" s="207" t="s">
        <v>515</v>
      </c>
      <c r="C20" s="151"/>
      <c r="D20" s="151"/>
      <c r="E20" s="151"/>
      <c r="F20" s="151"/>
      <c r="G20" s="151"/>
      <c r="H20" s="151"/>
      <c r="I20" s="151"/>
      <c r="J20" s="151"/>
      <c r="K20" s="151"/>
      <c r="L20" s="175">
        <f t="shared" si="0"/>
        <v>0</v>
      </c>
      <c r="M20" s="152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>
      <c r="A21" s="206" t="s">
        <v>516</v>
      </c>
      <c r="B21" s="207" t="s">
        <v>517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75">
        <f t="shared" si="0"/>
        <v>0</v>
      </c>
      <c r="M21" s="152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>
      <c r="A22" s="149" t="s">
        <v>518</v>
      </c>
      <c r="B22" s="153" t="s">
        <v>519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75">
        <f t="shared" si="0"/>
        <v>0</v>
      </c>
      <c r="M22" s="152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>
      <c r="A23" s="149" t="s">
        <v>520</v>
      </c>
      <c r="B23" s="153" t="s">
        <v>521</v>
      </c>
      <c r="C23" s="146">
        <f t="shared" ref="C23:K23" si="4">C24-C25</f>
        <v>0</v>
      </c>
      <c r="D23" s="146">
        <f t="shared" si="4"/>
        <v>0</v>
      </c>
      <c r="E23" s="146">
        <f t="shared" si="4"/>
        <v>0</v>
      </c>
      <c r="F23" s="146">
        <f t="shared" si="4"/>
        <v>0</v>
      </c>
      <c r="G23" s="146">
        <f t="shared" si="4"/>
        <v>0</v>
      </c>
      <c r="H23" s="146">
        <f t="shared" si="4"/>
        <v>0</v>
      </c>
      <c r="I23" s="146">
        <f t="shared" si="4"/>
        <v>0</v>
      </c>
      <c r="J23" s="146">
        <f t="shared" si="4"/>
        <v>0</v>
      </c>
      <c r="K23" s="146">
        <f t="shared" si="4"/>
        <v>0</v>
      </c>
      <c r="L23" s="175">
        <f t="shared" si="0"/>
        <v>0</v>
      </c>
      <c r="M23" s="147">
        <f>M24-M25</f>
        <v>0</v>
      </c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>
      <c r="A24" s="149" t="s">
        <v>522</v>
      </c>
      <c r="B24" s="153" t="s">
        <v>523</v>
      </c>
      <c r="C24" s="151"/>
      <c r="D24" s="151"/>
      <c r="E24" s="151"/>
      <c r="F24" s="151"/>
      <c r="G24" s="151"/>
      <c r="H24" s="151"/>
      <c r="I24" s="151"/>
      <c r="J24" s="151"/>
      <c r="K24" s="151"/>
      <c r="L24" s="175">
        <f t="shared" si="0"/>
        <v>0</v>
      </c>
      <c r="M24" s="152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>
      <c r="A25" s="149" t="s">
        <v>524</v>
      </c>
      <c r="B25" s="153" t="s">
        <v>525</v>
      </c>
      <c r="C25" s="151"/>
      <c r="D25" s="151"/>
      <c r="E25" s="151"/>
      <c r="F25" s="151"/>
      <c r="G25" s="151"/>
      <c r="H25" s="151"/>
      <c r="I25" s="151"/>
      <c r="J25" s="151"/>
      <c r="K25" s="151"/>
      <c r="L25" s="175">
        <f t="shared" si="0"/>
        <v>0</v>
      </c>
      <c r="M25" s="152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>
      <c r="A26" s="149" t="s">
        <v>526</v>
      </c>
      <c r="B26" s="153" t="s">
        <v>527</v>
      </c>
      <c r="C26" s="146">
        <f t="shared" ref="C26:K26" si="5">C27-C28</f>
        <v>0</v>
      </c>
      <c r="D26" s="146">
        <f t="shared" si="5"/>
        <v>0</v>
      </c>
      <c r="E26" s="146">
        <f t="shared" si="5"/>
        <v>0</v>
      </c>
      <c r="F26" s="146">
        <f t="shared" si="5"/>
        <v>0</v>
      </c>
      <c r="G26" s="146">
        <f t="shared" si="5"/>
        <v>0</v>
      </c>
      <c r="H26" s="146">
        <f t="shared" si="5"/>
        <v>0</v>
      </c>
      <c r="I26" s="146">
        <f t="shared" si="5"/>
        <v>0</v>
      </c>
      <c r="J26" s="146">
        <f t="shared" si="5"/>
        <v>0</v>
      </c>
      <c r="K26" s="146">
        <f t="shared" si="5"/>
        <v>0</v>
      </c>
      <c r="L26" s="175">
        <f t="shared" si="0"/>
        <v>0</v>
      </c>
      <c r="M26" s="147">
        <f>M27-M28</f>
        <v>0</v>
      </c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>
      <c r="A27" s="149" t="s">
        <v>522</v>
      </c>
      <c r="B27" s="153" t="s">
        <v>528</v>
      </c>
      <c r="C27" s="151"/>
      <c r="D27" s="151"/>
      <c r="E27" s="151"/>
      <c r="F27" s="151"/>
      <c r="G27" s="151"/>
      <c r="H27" s="151"/>
      <c r="I27" s="151"/>
      <c r="J27" s="151"/>
      <c r="K27" s="151"/>
      <c r="L27" s="175">
        <f t="shared" si="0"/>
        <v>0</v>
      </c>
      <c r="M27" s="152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>
      <c r="A28" s="149" t="s">
        <v>524</v>
      </c>
      <c r="B28" s="153" t="s">
        <v>529</v>
      </c>
      <c r="C28" s="151"/>
      <c r="D28" s="151"/>
      <c r="E28" s="151"/>
      <c r="F28" s="151"/>
      <c r="G28" s="151"/>
      <c r="H28" s="151"/>
      <c r="I28" s="151"/>
      <c r="J28" s="151"/>
      <c r="K28" s="151"/>
      <c r="L28" s="175">
        <f t="shared" si="0"/>
        <v>0</v>
      </c>
      <c r="M28" s="152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>
      <c r="A29" s="149" t="s">
        <v>530</v>
      </c>
      <c r="B29" s="153" t="s">
        <v>531</v>
      </c>
      <c r="C29" s="151"/>
      <c r="D29" s="151"/>
      <c r="E29" s="151"/>
      <c r="F29" s="151"/>
      <c r="G29" s="151"/>
      <c r="H29" s="151"/>
      <c r="I29" s="151"/>
      <c r="J29" s="151"/>
      <c r="K29" s="151"/>
      <c r="L29" s="175">
        <f t="shared" si="0"/>
        <v>0</v>
      </c>
      <c r="M29" s="152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>
      <c r="A30" s="149" t="s">
        <v>532</v>
      </c>
      <c r="B30" s="153" t="s">
        <v>533</v>
      </c>
      <c r="C30" s="151"/>
      <c r="D30" s="151"/>
      <c r="E30" s="151"/>
      <c r="F30" s="151"/>
      <c r="G30" s="151"/>
      <c r="H30" s="151"/>
      <c r="I30" s="151"/>
      <c r="J30" s="151"/>
      <c r="K30" s="151"/>
      <c r="L30" s="175">
        <f t="shared" si="0"/>
        <v>0</v>
      </c>
      <c r="M30" s="152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>
      <c r="A31" s="173" t="s">
        <v>534</v>
      </c>
      <c r="B31" s="184" t="s">
        <v>535</v>
      </c>
      <c r="C31" s="175">
        <f t="shared" ref="C31:K31" si="6">C19+C22+C23+C26+C30+C29+C17+C18</f>
        <v>9113</v>
      </c>
      <c r="D31" s="175">
        <f t="shared" si="6"/>
        <v>2143</v>
      </c>
      <c r="E31" s="175">
        <f t="shared" si="6"/>
        <v>0</v>
      </c>
      <c r="F31" s="175">
        <f t="shared" si="6"/>
        <v>911</v>
      </c>
      <c r="G31" s="175">
        <f t="shared" si="6"/>
        <v>0</v>
      </c>
      <c r="H31" s="175">
        <f t="shared" si="6"/>
        <v>0</v>
      </c>
      <c r="I31" s="175">
        <f t="shared" si="6"/>
        <v>14847</v>
      </c>
      <c r="J31" s="175">
        <f t="shared" si="6"/>
        <v>0</v>
      </c>
      <c r="K31" s="175">
        <f t="shared" si="6"/>
        <v>0</v>
      </c>
      <c r="L31" s="175">
        <f t="shared" si="0"/>
        <v>27014</v>
      </c>
      <c r="M31" s="176">
        <f>M19+M22+M23+M26+M30+M29+M17+M18</f>
        <v>0</v>
      </c>
      <c r="N31" s="256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>
      <c r="A32" s="149" t="s">
        <v>536</v>
      </c>
      <c r="B32" s="153" t="s">
        <v>537</v>
      </c>
      <c r="C32" s="151"/>
      <c r="D32" s="151"/>
      <c r="E32" s="151"/>
      <c r="F32" s="151"/>
      <c r="G32" s="151"/>
      <c r="H32" s="151"/>
      <c r="I32" s="151"/>
      <c r="J32" s="151"/>
      <c r="K32" s="151"/>
      <c r="L32" s="175">
        <f t="shared" si="0"/>
        <v>0</v>
      </c>
      <c r="M32" s="152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>
      <c r="A33" s="168" t="s">
        <v>538</v>
      </c>
      <c r="B33" s="258" t="s">
        <v>539</v>
      </c>
      <c r="C33" s="259"/>
      <c r="D33" s="259"/>
      <c r="E33" s="259"/>
      <c r="F33" s="259"/>
      <c r="G33" s="259"/>
      <c r="H33" s="259"/>
      <c r="I33" s="259"/>
      <c r="J33" s="259"/>
      <c r="K33" s="259"/>
      <c r="L33" s="166">
        <f t="shared" si="0"/>
        <v>0</v>
      </c>
      <c r="M33" s="260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>
      <c r="A34" s="261" t="s">
        <v>540</v>
      </c>
      <c r="B34" s="193" t="s">
        <v>541</v>
      </c>
      <c r="C34" s="191">
        <f t="shared" ref="C34:K34" si="7">C31+C32+C33</f>
        <v>9113</v>
      </c>
      <c r="D34" s="191">
        <f t="shared" si="7"/>
        <v>2143</v>
      </c>
      <c r="E34" s="191">
        <f t="shared" si="7"/>
        <v>0</v>
      </c>
      <c r="F34" s="191">
        <f t="shared" si="7"/>
        <v>911</v>
      </c>
      <c r="G34" s="191">
        <f t="shared" si="7"/>
        <v>0</v>
      </c>
      <c r="H34" s="191">
        <f t="shared" si="7"/>
        <v>0</v>
      </c>
      <c r="I34" s="191">
        <f t="shared" si="7"/>
        <v>14847</v>
      </c>
      <c r="J34" s="191">
        <f t="shared" si="7"/>
        <v>0</v>
      </c>
      <c r="K34" s="191">
        <f t="shared" si="7"/>
        <v>0</v>
      </c>
      <c r="L34" s="191">
        <f t="shared" si="0"/>
        <v>27014</v>
      </c>
      <c r="M34" s="192">
        <f>M31+M32+M33</f>
        <v>0</v>
      </c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>
      <c r="A35" s="128"/>
      <c r="B35" s="262"/>
      <c r="C35" s="263"/>
      <c r="D35" s="263"/>
      <c r="E35" s="263"/>
      <c r="F35" s="263"/>
      <c r="G35" s="263"/>
      <c r="H35" s="263"/>
      <c r="I35" s="263"/>
      <c r="J35" s="263"/>
      <c r="K35" s="263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>
      <c r="A36" s="127" t="s">
        <v>542</v>
      </c>
      <c r="B36" s="24"/>
      <c r="C36" s="24"/>
      <c r="D36" s="24"/>
      <c r="E36" s="24"/>
      <c r="F36" s="24"/>
      <c r="G36" s="24"/>
      <c r="H36" s="24"/>
      <c r="I36" s="24"/>
      <c r="J36" s="24"/>
      <c r="K36" s="263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>
      <c r="A37" s="128"/>
      <c r="B37" s="262"/>
      <c r="C37" s="263"/>
      <c r="D37" s="263"/>
      <c r="E37" s="263"/>
      <c r="F37" s="263"/>
      <c r="G37" s="263"/>
      <c r="H37" s="263"/>
      <c r="I37" s="263"/>
      <c r="J37" s="263"/>
      <c r="K37" s="263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>
      <c r="A38" s="124" t="s">
        <v>7</v>
      </c>
      <c r="B38" s="459" t="str">
        <f>pdeReportingDate</f>
        <v>02.03.2026</v>
      </c>
      <c r="C38" s="455"/>
      <c r="D38" s="455"/>
      <c r="E38" s="455"/>
      <c r="F38" s="455"/>
      <c r="G38" s="455"/>
      <c r="H38" s="45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>
      <c r="A39" s="124"/>
      <c r="B39" s="125"/>
      <c r="C39" s="125"/>
      <c r="D39" s="125"/>
      <c r="E39" s="125"/>
      <c r="F39" s="125"/>
      <c r="G39" s="125"/>
      <c r="H39" s="12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>
      <c r="A40" s="124" t="s">
        <v>292</v>
      </c>
      <c r="B40" s="460" t="str">
        <f>authorName</f>
        <v>Илияна Иванова Йорданова</v>
      </c>
      <c r="C40" s="455"/>
      <c r="D40" s="455"/>
      <c r="E40" s="455"/>
      <c r="F40" s="455"/>
      <c r="G40" s="455"/>
      <c r="H40" s="45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>
      <c r="A41" s="124"/>
      <c r="B41" s="23"/>
      <c r="C41" s="23"/>
      <c r="D41" s="23"/>
      <c r="E41" s="23"/>
      <c r="F41" s="23"/>
      <c r="G41" s="23"/>
      <c r="H41" s="23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>
      <c r="A42" s="124" t="s">
        <v>12</v>
      </c>
      <c r="B42" s="461"/>
      <c r="C42" s="455"/>
      <c r="D42" s="455"/>
      <c r="E42" s="455"/>
      <c r="F42" s="455"/>
      <c r="G42" s="455"/>
      <c r="H42" s="45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>
      <c r="A43" s="122"/>
      <c r="B43" s="462" t="s">
        <v>987</v>
      </c>
      <c r="C43" s="455"/>
      <c r="D43" s="455"/>
      <c r="E43" s="455"/>
      <c r="F43" s="121"/>
      <c r="G43" s="122"/>
      <c r="H43" s="32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>
      <c r="A44" s="122"/>
      <c r="B44" s="454"/>
      <c r="C44" s="455"/>
      <c r="D44" s="455"/>
      <c r="E44" s="455"/>
      <c r="F44" s="121"/>
      <c r="G44" s="122"/>
      <c r="H44" s="32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>
      <c r="A45" s="122"/>
      <c r="B45" s="454"/>
      <c r="C45" s="455"/>
      <c r="D45" s="455"/>
      <c r="E45" s="455"/>
      <c r="F45" s="121"/>
      <c r="G45" s="122"/>
      <c r="H45" s="32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>
      <c r="A46" s="122"/>
      <c r="B46" s="454"/>
      <c r="C46" s="455"/>
      <c r="D46" s="455"/>
      <c r="E46" s="455"/>
      <c r="F46" s="121"/>
      <c r="G46" s="122"/>
      <c r="H46" s="32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>
      <c r="A47" s="122"/>
      <c r="B47" s="454"/>
      <c r="C47" s="455"/>
      <c r="D47" s="455"/>
      <c r="E47" s="455"/>
      <c r="F47" s="121"/>
      <c r="G47" s="122"/>
      <c r="H47" s="32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>
      <c r="A48" s="122"/>
      <c r="B48" s="454"/>
      <c r="C48" s="455"/>
      <c r="D48" s="455"/>
      <c r="E48" s="455"/>
      <c r="F48" s="121"/>
      <c r="G48" s="122"/>
      <c r="H48" s="32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>
      <c r="A49" s="122"/>
      <c r="B49" s="454"/>
      <c r="C49" s="455"/>
      <c r="D49" s="455"/>
      <c r="E49" s="455"/>
      <c r="F49" s="121"/>
      <c r="G49" s="122"/>
      <c r="H49" s="32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>
      <c r="A50" s="131"/>
      <c r="B50" s="26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>
      <c r="A51" s="131"/>
      <c r="B51" s="26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>
      <c r="A52" s="131"/>
      <c r="B52" s="26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>
      <c r="A53" s="131"/>
      <c r="B53" s="26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>
      <c r="A54" s="131"/>
      <c r="B54" s="26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>
      <c r="A55" s="131"/>
      <c r="B55" s="26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>
      <c r="A56" s="131"/>
      <c r="B56" s="26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>
      <c r="A57" s="131"/>
      <c r="B57" s="26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>
      <c r="A58" s="131"/>
      <c r="B58" s="26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>
      <c r="A59" s="131"/>
      <c r="B59" s="26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>
      <c r="A60" s="131"/>
      <c r="B60" s="26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>
      <c r="A61" s="131"/>
      <c r="B61" s="26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>
      <c r="A62" s="131"/>
      <c r="B62" s="26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>
      <c r="A63" s="131"/>
      <c r="B63" s="26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>
      <c r="A64" s="131"/>
      <c r="B64" s="26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>
      <c r="A65" s="131"/>
      <c r="B65" s="26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>
      <c r="A66" s="131"/>
      <c r="B66" s="26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>
      <c r="A67" s="131"/>
      <c r="B67" s="26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>
      <c r="A68" s="131"/>
      <c r="B68" s="26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>
      <c r="A69" s="131"/>
      <c r="B69" s="26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>
      <c r="A70" s="131"/>
      <c r="B70" s="26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>
      <c r="A71" s="131"/>
      <c r="B71" s="26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>
      <c r="A72" s="131"/>
      <c r="B72" s="26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>
      <c r="A73" s="131"/>
      <c r="B73" s="26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>
      <c r="A74" s="131"/>
      <c r="B74" s="26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>
      <c r="A75" s="131"/>
      <c r="B75" s="26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>
      <c r="A76" s="131"/>
      <c r="B76" s="26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>
      <c r="A77" s="131"/>
      <c r="B77" s="26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>
      <c r="A78" s="131"/>
      <c r="B78" s="26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>
      <c r="A79" s="131"/>
      <c r="B79" s="26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>
      <c r="A80" s="131"/>
      <c r="B80" s="26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>
      <c r="A81" s="131"/>
      <c r="B81" s="26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>
      <c r="A82" s="131"/>
      <c r="B82" s="26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>
      <c r="A83" s="131"/>
      <c r="B83" s="26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>
      <c r="A84" s="131"/>
      <c r="B84" s="26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>
      <c r="A85" s="131"/>
      <c r="B85" s="26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>
      <c r="A86" s="131"/>
      <c r="B86" s="26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>
      <c r="A87" s="131"/>
      <c r="B87" s="26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>
      <c r="A88" s="131"/>
      <c r="B88" s="26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>
      <c r="A89" s="131"/>
      <c r="B89" s="26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>
      <c r="A90" s="131"/>
      <c r="B90" s="26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>
      <c r="A91" s="131"/>
      <c r="B91" s="26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>
      <c r="A92" s="131"/>
      <c r="B92" s="26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>
      <c r="A93" s="131"/>
      <c r="B93" s="26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>
      <c r="A94" s="131"/>
      <c r="B94" s="26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>
      <c r="A95" s="131"/>
      <c r="B95" s="26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>
      <c r="A96" s="131"/>
      <c r="B96" s="26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>
      <c r="A97" s="131"/>
      <c r="B97" s="26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>
      <c r="A98" s="131"/>
      <c r="B98" s="26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>
      <c r="A99" s="131"/>
      <c r="B99" s="26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>
      <c r="A100" s="131"/>
      <c r="B100" s="26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>
      <c r="A101" s="131"/>
      <c r="B101" s="26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>
      <c r="A102" s="131"/>
      <c r="B102" s="26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>
      <c r="A103" s="131"/>
      <c r="B103" s="26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>
      <c r="A104" s="131"/>
      <c r="B104" s="26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>
      <c r="A105" s="131"/>
      <c r="B105" s="26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>
      <c r="A106" s="131"/>
      <c r="B106" s="26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>
      <c r="A107" s="131"/>
      <c r="B107" s="26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>
      <c r="A108" s="131"/>
      <c r="B108" s="26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>
      <c r="A109" s="131"/>
      <c r="B109" s="26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>
      <c r="A110" s="131"/>
      <c r="B110" s="26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>
      <c r="A111" s="131"/>
      <c r="B111" s="26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>
      <c r="A112" s="131"/>
      <c r="B112" s="26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>
      <c r="A113" s="131"/>
      <c r="B113" s="26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>
      <c r="A114" s="131"/>
      <c r="B114" s="26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>
      <c r="A115" s="131"/>
      <c r="B115" s="26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>
      <c r="A116" s="131"/>
      <c r="B116" s="26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>
      <c r="A117" s="131"/>
      <c r="B117" s="26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>
      <c r="A118" s="131"/>
      <c r="B118" s="26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>
      <c r="A119" s="131"/>
      <c r="B119" s="26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>
      <c r="A120" s="131"/>
      <c r="B120" s="26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>
      <c r="A121" s="131"/>
      <c r="B121" s="26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>
      <c r="A122" s="131"/>
      <c r="B122" s="26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>
      <c r="A123" s="131"/>
      <c r="B123" s="26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>
      <c r="A124" s="131"/>
      <c r="B124" s="26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>
      <c r="A125" s="131"/>
      <c r="B125" s="26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>
      <c r="A126" s="131"/>
      <c r="B126" s="26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>
      <c r="A127" s="131"/>
      <c r="B127" s="26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>
      <c r="A128" s="131"/>
      <c r="B128" s="26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>
      <c r="A129" s="131"/>
      <c r="B129" s="26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>
      <c r="A130" s="131"/>
      <c r="B130" s="26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>
      <c r="A131" s="131"/>
      <c r="B131" s="26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>
      <c r="A132" s="131"/>
      <c r="B132" s="26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>
      <c r="A133" s="131"/>
      <c r="B133" s="26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>
      <c r="A134" s="131"/>
      <c r="B134" s="26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>
      <c r="A135" s="131"/>
      <c r="B135" s="26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>
      <c r="A136" s="131"/>
      <c r="B136" s="26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>
      <c r="A137" s="131"/>
      <c r="B137" s="26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>
      <c r="A138" s="131"/>
      <c r="B138" s="26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>
      <c r="A139" s="131"/>
      <c r="B139" s="26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>
      <c r="A140" s="131"/>
      <c r="B140" s="26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>
      <c r="A141" s="131"/>
      <c r="B141" s="26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>
      <c r="A142" s="131"/>
      <c r="B142" s="26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>
      <c r="A143" s="131"/>
      <c r="B143" s="26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>
      <c r="A144" s="131"/>
      <c r="B144" s="26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>
      <c r="A145" s="131"/>
      <c r="B145" s="26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>
      <c r="A146" s="131"/>
      <c r="B146" s="26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>
      <c r="A147" s="131"/>
      <c r="B147" s="26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>
      <c r="A148" s="131"/>
      <c r="B148" s="26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>
      <c r="A149" s="131"/>
      <c r="B149" s="26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>
      <c r="A150" s="131"/>
      <c r="B150" s="26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>
      <c r="A151" s="131"/>
      <c r="B151" s="26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>
      <c r="A152" s="131"/>
      <c r="B152" s="26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>
      <c r="A153" s="131"/>
      <c r="B153" s="26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>
      <c r="A154" s="131"/>
      <c r="B154" s="26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>
      <c r="A155" s="131"/>
      <c r="B155" s="26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>
      <c r="A156" s="131"/>
      <c r="B156" s="26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>
      <c r="A157" s="131"/>
      <c r="B157" s="26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>
      <c r="A158" s="131"/>
      <c r="B158" s="26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>
      <c r="A159" s="131"/>
      <c r="B159" s="26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>
      <c r="A160" s="131"/>
      <c r="B160" s="26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>
      <c r="A161" s="131"/>
      <c r="B161" s="26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>
      <c r="A162" s="131"/>
      <c r="B162" s="26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>
      <c r="A163" s="131"/>
      <c r="B163" s="26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>
      <c r="A164" s="131"/>
      <c r="B164" s="26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>
      <c r="A165" s="131"/>
      <c r="B165" s="26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>
      <c r="A166" s="131"/>
      <c r="B166" s="26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>
      <c r="A167" s="131"/>
      <c r="B167" s="26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>
      <c r="A168" s="131"/>
      <c r="B168" s="26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>
      <c r="A169" s="131"/>
      <c r="B169" s="26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>
      <c r="A170" s="131"/>
      <c r="B170" s="26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>
      <c r="A171" s="131"/>
      <c r="B171" s="26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>
      <c r="A172" s="131"/>
      <c r="B172" s="26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>
      <c r="A173" s="131"/>
      <c r="B173" s="26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>
      <c r="A174" s="131"/>
      <c r="B174" s="26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>
      <c r="A175" s="131"/>
      <c r="B175" s="26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>
      <c r="A176" s="131"/>
      <c r="B176" s="26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>
      <c r="A177" s="131"/>
      <c r="B177" s="26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>
      <c r="A178" s="131"/>
      <c r="B178" s="26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>
      <c r="A179" s="131"/>
      <c r="B179" s="26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>
      <c r="A180" s="131"/>
      <c r="B180" s="26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>
      <c r="A181" s="131"/>
      <c r="B181" s="26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>
      <c r="A182" s="131"/>
      <c r="B182" s="26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>
      <c r="A183" s="131"/>
      <c r="B183" s="26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>
      <c r="A184" s="131"/>
      <c r="B184" s="26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>
      <c r="A185" s="131"/>
      <c r="B185" s="26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>
      <c r="A186" s="131"/>
      <c r="B186" s="26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>
      <c r="A187" s="131"/>
      <c r="B187" s="26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>
      <c r="A188" s="131"/>
      <c r="B188" s="26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>
      <c r="A189" s="131"/>
      <c r="B189" s="26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>
      <c r="A190" s="131"/>
      <c r="B190" s="26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>
      <c r="A191" s="131"/>
      <c r="B191" s="26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>
      <c r="A192" s="131"/>
      <c r="B192" s="26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>
      <c r="A193" s="131"/>
      <c r="B193" s="26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>
      <c r="A194" s="131"/>
      <c r="B194" s="26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>
      <c r="A195" s="131"/>
      <c r="B195" s="26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>
      <c r="A196" s="131"/>
      <c r="B196" s="26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>
      <c r="A197" s="131"/>
      <c r="B197" s="26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>
      <c r="A198" s="131"/>
      <c r="B198" s="26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>
      <c r="A199" s="131"/>
      <c r="B199" s="26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>
      <c r="A200" s="131"/>
      <c r="B200" s="26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>
      <c r="A201" s="131"/>
      <c r="B201" s="26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>
      <c r="A202" s="131"/>
      <c r="B202" s="26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>
      <c r="A203" s="131"/>
      <c r="B203" s="26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>
      <c r="A204" s="131"/>
      <c r="B204" s="26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>
      <c r="A205" s="131"/>
      <c r="B205" s="26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>
      <c r="A206" s="131"/>
      <c r="B206" s="26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>
      <c r="A207" s="131"/>
      <c r="B207" s="26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>
      <c r="A208" s="131"/>
      <c r="B208" s="26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>
      <c r="A209" s="131"/>
      <c r="B209" s="26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>
      <c r="A210" s="131"/>
      <c r="B210" s="26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>
      <c r="A211" s="131"/>
      <c r="B211" s="26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>
      <c r="A212" s="131"/>
      <c r="B212" s="26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>
      <c r="A213" s="131"/>
      <c r="B213" s="26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>
      <c r="A214" s="131"/>
      <c r="B214" s="26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>
      <c r="A215" s="131"/>
      <c r="B215" s="26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>
      <c r="A216" s="131"/>
      <c r="B216" s="26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>
      <c r="A217" s="131"/>
      <c r="B217" s="26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>
      <c r="A218" s="131"/>
      <c r="B218" s="26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>
      <c r="A219" s="131"/>
      <c r="B219" s="26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>
      <c r="A220" s="131"/>
      <c r="B220" s="26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>
      <c r="A221" s="131"/>
      <c r="B221" s="26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>
      <c r="A222" s="131"/>
      <c r="B222" s="26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>
      <c r="A223" s="131"/>
      <c r="B223" s="26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>
      <c r="A224" s="131"/>
      <c r="B224" s="26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>
      <c r="A225" s="131"/>
      <c r="B225" s="26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>
      <c r="A226" s="131"/>
      <c r="B226" s="26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>
      <c r="A227" s="131"/>
      <c r="B227" s="26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>
      <c r="A228" s="131"/>
      <c r="B228" s="26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>
      <c r="A229" s="131"/>
      <c r="B229" s="26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>
      <c r="A230" s="131"/>
      <c r="B230" s="26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>
      <c r="A231" s="131"/>
      <c r="B231" s="26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>
      <c r="A232" s="131"/>
      <c r="B232" s="26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>
      <c r="A233" s="131"/>
      <c r="B233" s="26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>
      <c r="A234" s="131"/>
      <c r="B234" s="26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>
      <c r="A235" s="131"/>
      <c r="B235" s="26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>
      <c r="A236" s="131"/>
      <c r="B236" s="26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>
      <c r="A237" s="131"/>
      <c r="B237" s="26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>
      <c r="A238" s="131"/>
      <c r="B238" s="26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>
      <c r="A239" s="131"/>
      <c r="B239" s="26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>
      <c r="A240" s="131"/>
      <c r="B240" s="26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>
      <c r="A241" s="131"/>
      <c r="B241" s="26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>
      <c r="A242" s="131"/>
      <c r="B242" s="26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>
      <c r="A243" s="131"/>
      <c r="B243" s="26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>
      <c r="A244" s="131"/>
      <c r="B244" s="26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>
      <c r="A245" s="131"/>
      <c r="B245" s="26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>
      <c r="A246" s="131"/>
      <c r="B246" s="26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>
      <c r="A247" s="131"/>
      <c r="B247" s="26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>
      <c r="A248" s="131"/>
      <c r="B248" s="26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>
      <c r="A249" s="131"/>
      <c r="B249" s="26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>
      <c r="A250" s="131"/>
      <c r="B250" s="26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>
      <c r="A251" s="131"/>
      <c r="B251" s="26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>
      <c r="A252" s="131"/>
      <c r="B252" s="26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>
      <c r="A253" s="131"/>
      <c r="B253" s="26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>
      <c r="A254" s="131"/>
      <c r="B254" s="26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>
      <c r="A255" s="131"/>
      <c r="B255" s="26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>
      <c r="A256" s="131"/>
      <c r="B256" s="26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>
      <c r="A257" s="131"/>
      <c r="B257" s="26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>
      <c r="A258" s="131"/>
      <c r="B258" s="26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>
      <c r="A259" s="131"/>
      <c r="B259" s="26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>
      <c r="A260" s="131"/>
      <c r="B260" s="26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>
      <c r="A261" s="131"/>
      <c r="B261" s="26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>
      <c r="A262" s="131"/>
      <c r="B262" s="26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>
      <c r="A263" s="131"/>
      <c r="B263" s="26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>
      <c r="A264" s="131"/>
      <c r="B264" s="26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>
      <c r="A265" s="131"/>
      <c r="B265" s="26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>
      <c r="A266" s="131"/>
      <c r="B266" s="26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>
      <c r="A267" s="131"/>
      <c r="B267" s="26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>
      <c r="A268" s="131"/>
      <c r="B268" s="26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>
      <c r="A269" s="131"/>
      <c r="B269" s="26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>
      <c r="A270" s="131"/>
      <c r="B270" s="26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>
      <c r="A271" s="131"/>
      <c r="B271" s="26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>
      <c r="A272" s="131"/>
      <c r="B272" s="26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>
      <c r="A273" s="131"/>
      <c r="B273" s="26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>
      <c r="A274" s="131"/>
      <c r="B274" s="26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>
      <c r="A275" s="131"/>
      <c r="B275" s="26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>
      <c r="A276" s="131"/>
      <c r="B276" s="26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>
      <c r="A277" s="131"/>
      <c r="B277" s="26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>
      <c r="A278" s="131"/>
      <c r="B278" s="26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>
      <c r="A279" s="131"/>
      <c r="B279" s="26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>
      <c r="A280" s="131"/>
      <c r="B280" s="26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>
      <c r="A281" s="131"/>
      <c r="B281" s="26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>
      <c r="A282" s="131"/>
      <c r="B282" s="26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>
      <c r="A283" s="131"/>
      <c r="B283" s="26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>
      <c r="A284" s="131"/>
      <c r="B284" s="26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>
      <c r="A285" s="131"/>
      <c r="B285" s="26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>
      <c r="A286" s="131"/>
      <c r="B286" s="26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>
      <c r="A287" s="131"/>
      <c r="B287" s="26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>
      <c r="A288" s="131"/>
      <c r="B288" s="26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>
      <c r="A289" s="131"/>
      <c r="B289" s="26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>
      <c r="A290" s="131"/>
      <c r="B290" s="26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>
      <c r="A291" s="131"/>
      <c r="B291" s="26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>
      <c r="A292" s="131"/>
      <c r="B292" s="26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>
      <c r="A293" s="131"/>
      <c r="B293" s="26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>
      <c r="A294" s="131"/>
      <c r="B294" s="26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>
      <c r="A295" s="131"/>
      <c r="B295" s="26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>
      <c r="A296" s="131"/>
      <c r="B296" s="26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>
      <c r="A297" s="131"/>
      <c r="B297" s="26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>
      <c r="A298" s="131"/>
      <c r="B298" s="26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>
      <c r="A299" s="131"/>
      <c r="B299" s="26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>
      <c r="A300" s="131"/>
      <c r="B300" s="26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>
      <c r="A301" s="131"/>
      <c r="B301" s="26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>
      <c r="A302" s="131"/>
      <c r="B302" s="26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>
      <c r="A303" s="131"/>
      <c r="B303" s="26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>
      <c r="A304" s="131"/>
      <c r="B304" s="26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>
      <c r="A305" s="131"/>
      <c r="B305" s="26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>
      <c r="A306" s="131"/>
      <c r="B306" s="26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>
      <c r="A307" s="131"/>
      <c r="B307" s="26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>
      <c r="A308" s="131"/>
      <c r="B308" s="26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>
      <c r="A309" s="131"/>
      <c r="B309" s="26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>
      <c r="A310" s="131"/>
      <c r="B310" s="26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>
      <c r="A311" s="131"/>
      <c r="B311" s="26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>
      <c r="A312" s="131"/>
      <c r="B312" s="26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>
      <c r="A313" s="131"/>
      <c r="B313" s="26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>
      <c r="A314" s="131"/>
      <c r="B314" s="26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>
      <c r="A315" s="131"/>
      <c r="B315" s="26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>
      <c r="A316" s="131"/>
      <c r="B316" s="26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>
      <c r="A317" s="131"/>
      <c r="B317" s="26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>
      <c r="A318" s="131"/>
      <c r="B318" s="26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>
      <c r="A319" s="131"/>
      <c r="B319" s="26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>
      <c r="A320" s="131"/>
      <c r="B320" s="26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>
      <c r="A321" s="131"/>
      <c r="B321" s="26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>
      <c r="A322" s="131"/>
      <c r="B322" s="26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>
      <c r="A323" s="131"/>
      <c r="B323" s="26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>
      <c r="A324" s="131"/>
      <c r="B324" s="26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>
      <c r="A325" s="131"/>
      <c r="B325" s="26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>
      <c r="A326" s="131"/>
      <c r="B326" s="26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>
      <c r="A327" s="131"/>
      <c r="B327" s="26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>
      <c r="A328" s="131"/>
      <c r="B328" s="26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>
      <c r="A329" s="131"/>
      <c r="B329" s="26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>
      <c r="A330" s="131"/>
      <c r="B330" s="26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>
      <c r="A331" s="131"/>
      <c r="B331" s="26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>
      <c r="A332" s="131"/>
      <c r="B332" s="26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>
      <c r="A333" s="131"/>
      <c r="B333" s="26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>
      <c r="A334" s="131"/>
      <c r="B334" s="26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>
      <c r="A335" s="131"/>
      <c r="B335" s="26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>
      <c r="A336" s="131"/>
      <c r="B336" s="26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>
      <c r="A337" s="131"/>
      <c r="B337" s="26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>
      <c r="A338" s="131"/>
      <c r="B338" s="26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>
      <c r="A339" s="131"/>
      <c r="B339" s="26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>
      <c r="A340" s="131"/>
      <c r="B340" s="26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>
      <c r="A341" s="131"/>
      <c r="B341" s="26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>
      <c r="A342" s="131"/>
      <c r="B342" s="26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>
      <c r="A343" s="131"/>
      <c r="B343" s="26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>
      <c r="A344" s="131"/>
      <c r="B344" s="26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>
      <c r="A345" s="131"/>
      <c r="B345" s="26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>
      <c r="A346" s="131"/>
      <c r="B346" s="26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>
      <c r="A347" s="131"/>
      <c r="B347" s="26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>
      <c r="A348" s="131"/>
      <c r="B348" s="26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>
      <c r="A349" s="131"/>
      <c r="B349" s="26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>
      <c r="A350" s="131"/>
      <c r="B350" s="26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>
      <c r="A351" s="131"/>
      <c r="B351" s="26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>
      <c r="A352" s="131"/>
      <c r="B352" s="26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>
      <c r="A353" s="131"/>
      <c r="B353" s="26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>
      <c r="A354" s="131"/>
      <c r="B354" s="26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>
      <c r="A355" s="131"/>
      <c r="B355" s="26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>
      <c r="A356" s="131"/>
      <c r="B356" s="26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>
      <c r="A357" s="131"/>
      <c r="B357" s="26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>
      <c r="A358" s="131"/>
      <c r="B358" s="26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>
      <c r="A359" s="131"/>
      <c r="B359" s="26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>
      <c r="A360" s="131"/>
      <c r="B360" s="26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>
      <c r="A361" s="131"/>
      <c r="B361" s="26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>
      <c r="A362" s="131"/>
      <c r="B362" s="26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>
      <c r="A363" s="131"/>
      <c r="B363" s="26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>
      <c r="A364" s="131"/>
      <c r="B364" s="26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>
      <c r="A365" s="131"/>
      <c r="B365" s="26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>
      <c r="A366" s="131"/>
      <c r="B366" s="26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>
      <c r="A367" s="131"/>
      <c r="B367" s="26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>
      <c r="A368" s="131"/>
      <c r="B368" s="26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>
      <c r="A369" s="131"/>
      <c r="B369" s="26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>
      <c r="A370" s="131"/>
      <c r="B370" s="26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>
      <c r="A371" s="131"/>
      <c r="B371" s="26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>
      <c r="A372" s="131"/>
      <c r="B372" s="26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>
      <c r="A373" s="131"/>
      <c r="B373" s="26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>
      <c r="A374" s="131"/>
      <c r="B374" s="26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>
      <c r="A375" s="131"/>
      <c r="B375" s="26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>
      <c r="A376" s="131"/>
      <c r="B376" s="26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>
      <c r="A377" s="131"/>
      <c r="B377" s="26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>
      <c r="A378" s="131"/>
      <c r="B378" s="26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>
      <c r="A379" s="131"/>
      <c r="B379" s="26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>
      <c r="A380" s="131"/>
      <c r="B380" s="26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>
      <c r="A381" s="131"/>
      <c r="B381" s="26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>
      <c r="A382" s="131"/>
      <c r="B382" s="26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>
      <c r="A383" s="131"/>
      <c r="B383" s="26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>
      <c r="A384" s="131"/>
      <c r="B384" s="26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>
      <c r="A385" s="131"/>
      <c r="B385" s="26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>
      <c r="A386" s="131"/>
      <c r="B386" s="26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>
      <c r="A387" s="131"/>
      <c r="B387" s="26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>
      <c r="A388" s="131"/>
      <c r="B388" s="26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>
      <c r="A389" s="131"/>
      <c r="B389" s="26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>
      <c r="A390" s="131"/>
      <c r="B390" s="26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>
      <c r="A391" s="131"/>
      <c r="B391" s="26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>
      <c r="A392" s="131"/>
      <c r="B392" s="26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>
      <c r="A393" s="131"/>
      <c r="B393" s="26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>
      <c r="A394" s="131"/>
      <c r="B394" s="26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>
      <c r="A395" s="131"/>
      <c r="B395" s="26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>
      <c r="A396" s="131"/>
      <c r="B396" s="26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>
      <c r="A397" s="131"/>
      <c r="B397" s="26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>
      <c r="A398" s="131"/>
      <c r="B398" s="26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>
      <c r="A399" s="131"/>
      <c r="B399" s="26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>
      <c r="A400" s="131"/>
      <c r="B400" s="26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>
      <c r="A401" s="131"/>
      <c r="B401" s="26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>
      <c r="A402" s="131"/>
      <c r="B402" s="26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>
      <c r="A403" s="131"/>
      <c r="B403" s="26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>
      <c r="A404" s="131"/>
      <c r="B404" s="26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>
      <c r="A405" s="131"/>
      <c r="B405" s="26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>
      <c r="A406" s="131"/>
      <c r="B406" s="26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>
      <c r="A407" s="131"/>
      <c r="B407" s="26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>
      <c r="A408" s="131"/>
      <c r="B408" s="26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>
      <c r="A409" s="131"/>
      <c r="B409" s="26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>
      <c r="A410" s="131"/>
      <c r="B410" s="26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>
      <c r="A411" s="131"/>
      <c r="B411" s="26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>
      <c r="A412" s="131"/>
      <c r="B412" s="26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>
      <c r="A413" s="131"/>
      <c r="B413" s="26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>
      <c r="A414" s="131"/>
      <c r="B414" s="26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>
      <c r="A415" s="131"/>
      <c r="B415" s="26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>
      <c r="A416" s="131"/>
      <c r="B416" s="26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>
      <c r="A417" s="131"/>
      <c r="B417" s="26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>
      <c r="A418" s="131"/>
      <c r="B418" s="26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>
      <c r="A419" s="131"/>
      <c r="B419" s="26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>
      <c r="A420" s="131"/>
      <c r="B420" s="26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>
      <c r="A421" s="131"/>
      <c r="B421" s="26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>
      <c r="A422" s="131"/>
      <c r="B422" s="26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>
      <c r="A423" s="131"/>
      <c r="B423" s="26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>
      <c r="A424" s="131"/>
      <c r="B424" s="26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>
      <c r="A425" s="131"/>
      <c r="B425" s="26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>
      <c r="A426" s="131"/>
      <c r="B426" s="26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>
      <c r="A427" s="131"/>
      <c r="B427" s="26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>
      <c r="A428" s="131"/>
      <c r="B428" s="26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>
      <c r="A429" s="131"/>
      <c r="B429" s="26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>
      <c r="A430" s="131"/>
      <c r="B430" s="26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>
      <c r="A431" s="131"/>
      <c r="B431" s="26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>
      <c r="A432" s="131"/>
      <c r="B432" s="26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>
      <c r="A433" s="131"/>
      <c r="B433" s="26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>
      <c r="A434" s="131"/>
      <c r="B434" s="26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>
      <c r="A435" s="131"/>
      <c r="B435" s="26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>
      <c r="A436" s="131"/>
      <c r="B436" s="26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>
      <c r="A437" s="131"/>
      <c r="B437" s="26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>
      <c r="A438" s="131"/>
      <c r="B438" s="26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>
      <c r="A439" s="131"/>
      <c r="B439" s="26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>
      <c r="A440" s="131"/>
      <c r="B440" s="26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>
      <c r="A441" s="131"/>
      <c r="B441" s="26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>
      <c r="A442" s="131"/>
      <c r="B442" s="26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>
      <c r="A443" s="131"/>
      <c r="B443" s="26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>
      <c r="A444" s="131"/>
      <c r="B444" s="26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>
      <c r="A445" s="131"/>
      <c r="B445" s="26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>
      <c r="A446" s="131"/>
      <c r="B446" s="26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>
      <c r="A447" s="131"/>
      <c r="B447" s="26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>
      <c r="A448" s="131"/>
      <c r="B448" s="26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>
      <c r="A449" s="131"/>
      <c r="B449" s="26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>
      <c r="A450" s="131"/>
      <c r="B450" s="26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>
      <c r="A451" s="131"/>
      <c r="B451" s="26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>
      <c r="A452" s="131"/>
      <c r="B452" s="26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>
      <c r="A453" s="131"/>
      <c r="B453" s="26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>
      <c r="A454" s="131"/>
      <c r="B454" s="26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>
      <c r="A455" s="131"/>
      <c r="B455" s="26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>
      <c r="A456" s="131"/>
      <c r="B456" s="26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>
      <c r="A457" s="131"/>
      <c r="B457" s="26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>
      <c r="A458" s="131"/>
      <c r="B458" s="26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>
      <c r="A459" s="131"/>
      <c r="B459" s="26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>
      <c r="A460" s="131"/>
      <c r="B460" s="26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>
      <c r="A461" s="131"/>
      <c r="B461" s="26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>
      <c r="A462" s="131"/>
      <c r="B462" s="26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>
      <c r="A463" s="131"/>
      <c r="B463" s="26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>
      <c r="A464" s="131"/>
      <c r="B464" s="26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>
      <c r="A465" s="131"/>
      <c r="B465" s="26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>
      <c r="A466" s="131"/>
      <c r="B466" s="26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>
      <c r="A467" s="131"/>
      <c r="B467" s="26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>
      <c r="A468" s="131"/>
      <c r="B468" s="26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>
      <c r="A469" s="131"/>
      <c r="B469" s="26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>
      <c r="A470" s="131"/>
      <c r="B470" s="26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>
      <c r="A471" s="131"/>
      <c r="B471" s="26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>
      <c r="A472" s="131"/>
      <c r="B472" s="26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>
      <c r="A473" s="131"/>
      <c r="B473" s="26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>
      <c r="A474" s="131"/>
      <c r="B474" s="26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>
      <c r="A475" s="131"/>
      <c r="B475" s="26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>
      <c r="A476" s="131"/>
      <c r="B476" s="26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>
      <c r="A477" s="131"/>
      <c r="B477" s="26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>
      <c r="A478" s="131"/>
      <c r="B478" s="26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>
      <c r="A479" s="131"/>
      <c r="B479" s="26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>
      <c r="A480" s="131"/>
      <c r="B480" s="26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>
      <c r="A481" s="131"/>
      <c r="B481" s="26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>
      <c r="A482" s="131"/>
      <c r="B482" s="26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>
      <c r="A483" s="131"/>
      <c r="B483" s="26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>
      <c r="A484" s="131"/>
      <c r="B484" s="26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>
      <c r="A485" s="131"/>
      <c r="B485" s="26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>
      <c r="A486" s="131"/>
      <c r="B486" s="26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>
      <c r="A487" s="131"/>
      <c r="B487" s="26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>
      <c r="A488" s="131"/>
      <c r="B488" s="26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>
      <c r="A489" s="131"/>
      <c r="B489" s="26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>
      <c r="A490" s="131"/>
      <c r="B490" s="26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>
      <c r="A491" s="131"/>
      <c r="B491" s="26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>
      <c r="A492" s="131"/>
      <c r="B492" s="26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>
      <c r="A493" s="131"/>
      <c r="B493" s="26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>
      <c r="A494" s="131"/>
      <c r="B494" s="26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>
      <c r="A495" s="131"/>
      <c r="B495" s="26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>
      <c r="A496" s="131"/>
      <c r="B496" s="26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>
      <c r="A497" s="131"/>
      <c r="B497" s="26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>
      <c r="A498" s="131"/>
      <c r="B498" s="26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>
      <c r="A499" s="131"/>
      <c r="B499" s="26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>
      <c r="A500" s="131"/>
      <c r="B500" s="26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>
      <c r="A501" s="131"/>
      <c r="B501" s="26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>
      <c r="A502" s="131"/>
      <c r="B502" s="26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>
      <c r="A503" s="131"/>
      <c r="B503" s="26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>
      <c r="A504" s="131"/>
      <c r="B504" s="26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>
      <c r="A505" s="131"/>
      <c r="B505" s="26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>
      <c r="A506" s="131"/>
      <c r="B506" s="26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>
      <c r="A507" s="131"/>
      <c r="B507" s="26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>
      <c r="A508" s="131"/>
      <c r="B508" s="26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>
      <c r="A509" s="131"/>
      <c r="B509" s="26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>
      <c r="A510" s="131"/>
      <c r="B510" s="26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>
      <c r="A511" s="131"/>
      <c r="B511" s="26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>
      <c r="A512" s="131"/>
      <c r="B512" s="26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>
      <c r="A513" s="131"/>
      <c r="B513" s="26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>
      <c r="A514" s="131"/>
      <c r="B514" s="26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>
      <c r="A515" s="131"/>
      <c r="B515" s="26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>
      <c r="A516" s="131"/>
      <c r="B516" s="26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>
      <c r="A517" s="131"/>
      <c r="B517" s="26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>
      <c r="A518" s="131"/>
      <c r="B518" s="26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>
      <c r="A519" s="131"/>
      <c r="B519" s="26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>
      <c r="A520" s="131"/>
      <c r="B520" s="26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>
      <c r="A521" s="131"/>
      <c r="B521" s="26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>
      <c r="A522" s="131"/>
      <c r="B522" s="26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>
      <c r="A523" s="131"/>
      <c r="B523" s="26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>
      <c r="A524" s="131"/>
      <c r="B524" s="26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>
      <c r="A525" s="131"/>
      <c r="B525" s="26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>
      <c r="A526" s="131"/>
      <c r="B526" s="26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>
      <c r="A527" s="131"/>
      <c r="B527" s="26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>
      <c r="A528" s="131"/>
      <c r="B528" s="26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>
      <c r="A529" s="131"/>
      <c r="B529" s="26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>
      <c r="A530" s="131"/>
      <c r="B530" s="26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>
      <c r="A531" s="131"/>
      <c r="B531" s="26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>
      <c r="A532" s="131"/>
      <c r="B532" s="26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>
      <c r="A533" s="131"/>
      <c r="B533" s="26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>
      <c r="A534" s="131"/>
      <c r="B534" s="26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>
      <c r="A535" s="131"/>
      <c r="B535" s="26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>
      <c r="A536" s="131"/>
      <c r="B536" s="26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>
      <c r="A537" s="131"/>
      <c r="B537" s="26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>
      <c r="A538" s="131"/>
      <c r="B538" s="26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>
      <c r="A539" s="131"/>
      <c r="B539" s="26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>
      <c r="A540" s="131"/>
      <c r="B540" s="26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>
      <c r="A541" s="131"/>
      <c r="B541" s="26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>
      <c r="A542" s="131"/>
      <c r="B542" s="26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>
      <c r="A543" s="131"/>
      <c r="B543" s="26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>
      <c r="A544" s="131"/>
      <c r="B544" s="26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>
      <c r="A545" s="131"/>
      <c r="B545" s="26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>
      <c r="A546" s="131"/>
      <c r="B546" s="26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>
      <c r="A547" s="131"/>
      <c r="B547" s="26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>
      <c r="A548" s="131"/>
      <c r="B548" s="26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>
      <c r="A549" s="131"/>
      <c r="B549" s="26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>
      <c r="A550" s="131"/>
      <c r="B550" s="26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>
      <c r="A551" s="131"/>
      <c r="B551" s="26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>
      <c r="A552" s="131"/>
      <c r="B552" s="26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>
      <c r="A553" s="131"/>
      <c r="B553" s="26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>
      <c r="A554" s="131"/>
      <c r="B554" s="26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>
      <c r="A555" s="131"/>
      <c r="B555" s="26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>
      <c r="A556" s="131"/>
      <c r="B556" s="26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>
      <c r="A557" s="131"/>
      <c r="B557" s="26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>
      <c r="A558" s="131"/>
      <c r="B558" s="26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>
      <c r="A559" s="131"/>
      <c r="B559" s="26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>
      <c r="A560" s="131"/>
      <c r="B560" s="26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>
      <c r="A561" s="131"/>
      <c r="B561" s="26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>
      <c r="A562" s="131"/>
      <c r="B562" s="26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>
      <c r="A563" s="131"/>
      <c r="B563" s="26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>
      <c r="A564" s="131"/>
      <c r="B564" s="26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>
      <c r="A565" s="131"/>
      <c r="B565" s="26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>
      <c r="A566" s="131"/>
      <c r="B566" s="26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>
      <c r="A567" s="131"/>
      <c r="B567" s="26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>
      <c r="A568" s="131"/>
      <c r="B568" s="26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>
      <c r="A569" s="131"/>
      <c r="B569" s="26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>
      <c r="A570" s="131"/>
      <c r="B570" s="26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>
      <c r="A571" s="131"/>
      <c r="B571" s="26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>
      <c r="A572" s="131"/>
      <c r="B572" s="26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>
      <c r="A573" s="131"/>
      <c r="B573" s="26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>
      <c r="A574" s="131"/>
      <c r="B574" s="26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>
      <c r="A575" s="131"/>
      <c r="B575" s="26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>
      <c r="A576" s="131"/>
      <c r="B576" s="26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>
      <c r="A577" s="131"/>
      <c r="B577" s="26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>
      <c r="A578" s="131"/>
      <c r="B578" s="26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>
      <c r="A579" s="131"/>
      <c r="B579" s="26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>
      <c r="A580" s="131"/>
      <c r="B580" s="26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>
      <c r="A581" s="131"/>
      <c r="B581" s="26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>
      <c r="A582" s="131"/>
      <c r="B582" s="26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>
      <c r="A583" s="131"/>
      <c r="B583" s="26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>
      <c r="A584" s="131"/>
      <c r="B584" s="26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>
      <c r="A585" s="131"/>
      <c r="B585" s="26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>
      <c r="A586" s="131"/>
      <c r="B586" s="26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>
      <c r="A587" s="131"/>
      <c r="B587" s="26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>
      <c r="A588" s="131"/>
      <c r="B588" s="26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>
      <c r="A589" s="131"/>
      <c r="B589" s="26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>
      <c r="A590" s="131"/>
      <c r="B590" s="26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>
      <c r="A591" s="131"/>
      <c r="B591" s="26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>
      <c r="A592" s="131"/>
      <c r="B592" s="26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>
      <c r="A593" s="131"/>
      <c r="B593" s="26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>
      <c r="A594" s="131"/>
      <c r="B594" s="26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>
      <c r="A595" s="131"/>
      <c r="B595" s="26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>
      <c r="A596" s="131"/>
      <c r="B596" s="26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>
      <c r="A597" s="131"/>
      <c r="B597" s="26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>
      <c r="A598" s="131"/>
      <c r="B598" s="26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>
      <c r="A599" s="131"/>
      <c r="B599" s="26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>
      <c r="A600" s="131"/>
      <c r="B600" s="26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>
      <c r="A601" s="131"/>
      <c r="B601" s="26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>
      <c r="A602" s="131"/>
      <c r="B602" s="26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>
      <c r="A603" s="131"/>
      <c r="B603" s="26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>
      <c r="A604" s="131"/>
      <c r="B604" s="26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>
      <c r="A605" s="131"/>
      <c r="B605" s="26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>
      <c r="A606" s="131"/>
      <c r="B606" s="26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>
      <c r="A607" s="131"/>
      <c r="B607" s="26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>
      <c r="A608" s="131"/>
      <c r="B608" s="26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>
      <c r="A609" s="131"/>
      <c r="B609" s="26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>
      <c r="A610" s="131"/>
      <c r="B610" s="26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>
      <c r="A611" s="131"/>
      <c r="B611" s="26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>
      <c r="A612" s="131"/>
      <c r="B612" s="26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>
      <c r="A613" s="131"/>
      <c r="B613" s="26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>
      <c r="A614" s="131"/>
      <c r="B614" s="26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>
      <c r="A615" s="131"/>
      <c r="B615" s="26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>
      <c r="A616" s="131"/>
      <c r="B616" s="26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>
      <c r="A617" s="131"/>
      <c r="B617" s="26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>
      <c r="A618" s="131"/>
      <c r="B618" s="26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>
      <c r="A619" s="131"/>
      <c r="B619" s="26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>
      <c r="A620" s="131"/>
      <c r="B620" s="26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>
      <c r="A621" s="131"/>
      <c r="B621" s="26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>
      <c r="A622" s="131"/>
      <c r="B622" s="26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>
      <c r="A623" s="131"/>
      <c r="B623" s="26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>
      <c r="A624" s="131"/>
      <c r="B624" s="26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>
      <c r="A625" s="131"/>
      <c r="B625" s="26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>
      <c r="A626" s="131"/>
      <c r="B626" s="26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>
      <c r="A627" s="131"/>
      <c r="B627" s="26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>
      <c r="A628" s="131"/>
      <c r="B628" s="26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>
      <c r="A629" s="131"/>
      <c r="B629" s="26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>
      <c r="A630" s="131"/>
      <c r="B630" s="26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>
      <c r="A631" s="131"/>
      <c r="B631" s="26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>
      <c r="A632" s="131"/>
      <c r="B632" s="26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>
      <c r="A633" s="131"/>
      <c r="B633" s="26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>
      <c r="A634" s="131"/>
      <c r="B634" s="26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>
      <c r="A635" s="131"/>
      <c r="B635" s="26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>
      <c r="A636" s="131"/>
      <c r="B636" s="26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>
      <c r="A637" s="131"/>
      <c r="B637" s="26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>
      <c r="A638" s="131"/>
      <c r="B638" s="26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>
      <c r="A639" s="131"/>
      <c r="B639" s="26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>
      <c r="A640" s="131"/>
      <c r="B640" s="26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>
      <c r="A641" s="131"/>
      <c r="B641" s="26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>
      <c r="A642" s="131"/>
      <c r="B642" s="26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>
      <c r="A643" s="131"/>
      <c r="B643" s="26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>
      <c r="A644" s="131"/>
      <c r="B644" s="26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>
      <c r="A645" s="131"/>
      <c r="B645" s="26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>
      <c r="A646" s="131"/>
      <c r="B646" s="26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>
      <c r="A647" s="131"/>
      <c r="B647" s="26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>
      <c r="A648" s="131"/>
      <c r="B648" s="26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>
      <c r="A649" s="131"/>
      <c r="B649" s="26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>
      <c r="A650" s="131"/>
      <c r="B650" s="26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>
      <c r="A651" s="131"/>
      <c r="B651" s="26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>
      <c r="A652" s="131"/>
      <c r="B652" s="26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>
      <c r="A653" s="131"/>
      <c r="B653" s="26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>
      <c r="A654" s="131"/>
      <c r="B654" s="26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>
      <c r="A655" s="131"/>
      <c r="B655" s="26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>
      <c r="A656" s="131"/>
      <c r="B656" s="26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>
      <c r="A657" s="131"/>
      <c r="B657" s="26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>
      <c r="A658" s="131"/>
      <c r="B658" s="26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>
      <c r="A659" s="131"/>
      <c r="B659" s="26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>
      <c r="A660" s="131"/>
      <c r="B660" s="26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>
      <c r="A661" s="131"/>
      <c r="B661" s="26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>
      <c r="A662" s="131"/>
      <c r="B662" s="26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>
      <c r="A663" s="131"/>
      <c r="B663" s="26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>
      <c r="A664" s="131"/>
      <c r="B664" s="26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>
      <c r="A665" s="131"/>
      <c r="B665" s="26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>
      <c r="A666" s="131"/>
      <c r="B666" s="26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>
      <c r="A667" s="131"/>
      <c r="B667" s="26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>
      <c r="A668" s="131"/>
      <c r="B668" s="26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>
      <c r="A669" s="131"/>
      <c r="B669" s="26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>
      <c r="A670" s="131"/>
      <c r="B670" s="26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>
      <c r="A671" s="131"/>
      <c r="B671" s="26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>
      <c r="A672" s="131"/>
      <c r="B672" s="26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>
      <c r="A673" s="131"/>
      <c r="B673" s="26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>
      <c r="A674" s="131"/>
      <c r="B674" s="26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>
      <c r="A675" s="131"/>
      <c r="B675" s="26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>
      <c r="A676" s="131"/>
      <c r="B676" s="26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>
      <c r="A677" s="131"/>
      <c r="B677" s="26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>
      <c r="A678" s="131"/>
      <c r="B678" s="26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>
      <c r="A679" s="131"/>
      <c r="B679" s="26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>
      <c r="A680" s="131"/>
      <c r="B680" s="26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>
      <c r="A681" s="131"/>
      <c r="B681" s="26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>
      <c r="A682" s="131"/>
      <c r="B682" s="26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>
      <c r="A683" s="131"/>
      <c r="B683" s="26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>
      <c r="A684" s="131"/>
      <c r="B684" s="26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>
      <c r="A685" s="131"/>
      <c r="B685" s="26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>
      <c r="A686" s="131"/>
      <c r="B686" s="26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>
      <c r="A687" s="131"/>
      <c r="B687" s="26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>
      <c r="A688" s="131"/>
      <c r="B688" s="26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>
      <c r="A689" s="131"/>
      <c r="B689" s="26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>
      <c r="A690" s="131"/>
      <c r="B690" s="26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>
      <c r="A691" s="131"/>
      <c r="B691" s="26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>
      <c r="A692" s="131"/>
      <c r="B692" s="26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>
      <c r="A693" s="131"/>
      <c r="B693" s="26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>
      <c r="A694" s="131"/>
      <c r="B694" s="26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>
      <c r="A695" s="131"/>
      <c r="B695" s="26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>
      <c r="A696" s="131"/>
      <c r="B696" s="26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>
      <c r="A697" s="131"/>
      <c r="B697" s="26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>
      <c r="A698" s="131"/>
      <c r="B698" s="26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>
      <c r="A699" s="131"/>
      <c r="B699" s="26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>
      <c r="A700" s="131"/>
      <c r="B700" s="26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>
      <c r="A701" s="131"/>
      <c r="B701" s="26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>
      <c r="A702" s="131"/>
      <c r="B702" s="26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>
      <c r="A703" s="131"/>
      <c r="B703" s="26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>
      <c r="A704" s="131"/>
      <c r="B704" s="26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>
      <c r="A705" s="131"/>
      <c r="B705" s="26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>
      <c r="A706" s="131"/>
      <c r="B706" s="26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>
      <c r="A707" s="131"/>
      <c r="B707" s="26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>
      <c r="A708" s="131"/>
      <c r="B708" s="26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>
      <c r="A709" s="131"/>
      <c r="B709" s="26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>
      <c r="A710" s="131"/>
      <c r="B710" s="26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>
      <c r="A711" s="131"/>
      <c r="B711" s="26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>
      <c r="A712" s="131"/>
      <c r="B712" s="26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>
      <c r="A713" s="131"/>
      <c r="B713" s="26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>
      <c r="A714" s="131"/>
      <c r="B714" s="26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>
      <c r="A715" s="131"/>
      <c r="B715" s="26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>
      <c r="A716" s="131"/>
      <c r="B716" s="26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>
      <c r="A717" s="131"/>
      <c r="B717" s="26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>
      <c r="A718" s="131"/>
      <c r="B718" s="26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>
      <c r="A719" s="131"/>
      <c r="B719" s="26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>
      <c r="A720" s="131"/>
      <c r="B720" s="26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>
      <c r="A721" s="131"/>
      <c r="B721" s="26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>
      <c r="A722" s="131"/>
      <c r="B722" s="26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>
      <c r="A723" s="131"/>
      <c r="B723" s="26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>
      <c r="A724" s="131"/>
      <c r="B724" s="26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>
      <c r="A725" s="131"/>
      <c r="B725" s="26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>
      <c r="A726" s="131"/>
      <c r="B726" s="26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>
      <c r="A727" s="131"/>
      <c r="B727" s="26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>
      <c r="A728" s="131"/>
      <c r="B728" s="26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>
      <c r="A729" s="131"/>
      <c r="B729" s="26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>
      <c r="A730" s="131"/>
      <c r="B730" s="26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>
      <c r="A731" s="131"/>
      <c r="B731" s="26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>
      <c r="A732" s="131"/>
      <c r="B732" s="26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>
      <c r="A733" s="131"/>
      <c r="B733" s="26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>
      <c r="A734" s="131"/>
      <c r="B734" s="26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>
      <c r="A735" s="131"/>
      <c r="B735" s="26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>
      <c r="A736" s="131"/>
      <c r="B736" s="26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>
      <c r="A737" s="131"/>
      <c r="B737" s="26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>
      <c r="A738" s="131"/>
      <c r="B738" s="26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>
      <c r="A739" s="131"/>
      <c r="B739" s="26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>
      <c r="A740" s="131"/>
      <c r="B740" s="26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>
      <c r="A741" s="131"/>
      <c r="B741" s="26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>
      <c r="A742" s="131"/>
      <c r="B742" s="26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>
      <c r="A743" s="131"/>
      <c r="B743" s="26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>
      <c r="A744" s="131"/>
      <c r="B744" s="26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>
      <c r="A745" s="131"/>
      <c r="B745" s="26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>
      <c r="A746" s="131"/>
      <c r="B746" s="26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>
      <c r="A747" s="131"/>
      <c r="B747" s="26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>
      <c r="A748" s="131"/>
      <c r="B748" s="26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>
      <c r="A749" s="131"/>
      <c r="B749" s="26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>
      <c r="A750" s="131"/>
      <c r="B750" s="26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>
      <c r="A751" s="131"/>
      <c r="B751" s="26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>
      <c r="A752" s="131"/>
      <c r="B752" s="26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>
      <c r="A753" s="131"/>
      <c r="B753" s="26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>
      <c r="A754" s="131"/>
      <c r="B754" s="26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>
      <c r="A755" s="131"/>
      <c r="B755" s="26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>
      <c r="A756" s="131"/>
      <c r="B756" s="26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>
      <c r="A757" s="131"/>
      <c r="B757" s="26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>
      <c r="A758" s="131"/>
      <c r="B758" s="26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>
      <c r="A759" s="131"/>
      <c r="B759" s="26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>
      <c r="A760" s="131"/>
      <c r="B760" s="26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>
      <c r="A761" s="131"/>
      <c r="B761" s="26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>
      <c r="A762" s="131"/>
      <c r="B762" s="26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>
      <c r="A763" s="131"/>
      <c r="B763" s="26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>
      <c r="A764" s="131"/>
      <c r="B764" s="26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>
      <c r="A765" s="131"/>
      <c r="B765" s="26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>
      <c r="A766" s="131"/>
      <c r="B766" s="26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>
      <c r="A767" s="131"/>
      <c r="B767" s="26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>
      <c r="A768" s="131"/>
      <c r="B768" s="26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>
      <c r="A769" s="131"/>
      <c r="B769" s="26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>
      <c r="A770" s="131"/>
      <c r="B770" s="26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>
      <c r="A771" s="131"/>
      <c r="B771" s="26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>
      <c r="A772" s="131"/>
      <c r="B772" s="26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>
      <c r="A773" s="131"/>
      <c r="B773" s="26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>
      <c r="A774" s="131"/>
      <c r="B774" s="26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>
      <c r="A775" s="131"/>
      <c r="B775" s="26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>
      <c r="A776" s="131"/>
      <c r="B776" s="26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>
      <c r="A777" s="131"/>
      <c r="B777" s="26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>
      <c r="A778" s="131"/>
      <c r="B778" s="26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>
      <c r="A779" s="131"/>
      <c r="B779" s="26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>
      <c r="A780" s="131"/>
      <c r="B780" s="26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>
      <c r="A781" s="131"/>
      <c r="B781" s="26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>
      <c r="A782" s="131"/>
      <c r="B782" s="26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>
      <c r="A783" s="131"/>
      <c r="B783" s="26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>
      <c r="A784" s="131"/>
      <c r="B784" s="26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>
      <c r="A785" s="131"/>
      <c r="B785" s="26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>
      <c r="A786" s="131"/>
      <c r="B786" s="26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>
      <c r="A787" s="131"/>
      <c r="B787" s="26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>
      <c r="A788" s="131"/>
      <c r="B788" s="26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>
      <c r="A789" s="131"/>
      <c r="B789" s="26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>
      <c r="A790" s="131"/>
      <c r="B790" s="26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>
      <c r="A791" s="131"/>
      <c r="B791" s="26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>
      <c r="A792" s="131"/>
      <c r="B792" s="26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>
      <c r="A793" s="131"/>
      <c r="B793" s="26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>
      <c r="A794" s="131"/>
      <c r="B794" s="26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>
      <c r="A795" s="131"/>
      <c r="B795" s="26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>
      <c r="A796" s="131"/>
      <c r="B796" s="26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>
      <c r="A797" s="131"/>
      <c r="B797" s="26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>
      <c r="A798" s="131"/>
      <c r="B798" s="26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>
      <c r="A799" s="131"/>
      <c r="B799" s="26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>
      <c r="A800" s="131"/>
      <c r="B800" s="26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>
      <c r="A801" s="131"/>
      <c r="B801" s="26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>
      <c r="A802" s="131"/>
      <c r="B802" s="26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>
      <c r="A803" s="131"/>
      <c r="B803" s="26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>
      <c r="A804" s="131"/>
      <c r="B804" s="26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>
      <c r="A805" s="131"/>
      <c r="B805" s="26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>
      <c r="A806" s="131"/>
      <c r="B806" s="26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>
      <c r="A807" s="131"/>
      <c r="B807" s="26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>
      <c r="A808" s="131"/>
      <c r="B808" s="26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>
      <c r="A809" s="131"/>
      <c r="B809" s="26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>
      <c r="A810" s="131"/>
      <c r="B810" s="26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>
      <c r="A811" s="131"/>
      <c r="B811" s="26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>
      <c r="A812" s="131"/>
      <c r="B812" s="26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>
      <c r="A813" s="131"/>
      <c r="B813" s="26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>
      <c r="A814" s="131"/>
      <c r="B814" s="26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>
      <c r="A815" s="131"/>
      <c r="B815" s="26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>
      <c r="A816" s="131"/>
      <c r="B816" s="26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>
      <c r="A817" s="131"/>
      <c r="B817" s="26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>
      <c r="A818" s="131"/>
      <c r="B818" s="26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>
      <c r="A819" s="131"/>
      <c r="B819" s="26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>
      <c r="A820" s="131"/>
      <c r="B820" s="26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>
      <c r="A821" s="131"/>
      <c r="B821" s="26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>
      <c r="A822" s="131"/>
      <c r="B822" s="26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>
      <c r="A823" s="131"/>
      <c r="B823" s="26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>
      <c r="A824" s="131"/>
      <c r="B824" s="26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>
      <c r="A825" s="131"/>
      <c r="B825" s="26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>
      <c r="A826" s="131"/>
      <c r="B826" s="26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>
      <c r="A827" s="131"/>
      <c r="B827" s="26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>
      <c r="A828" s="131"/>
      <c r="B828" s="26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>
      <c r="A829" s="131"/>
      <c r="B829" s="26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>
      <c r="A830" s="131"/>
      <c r="B830" s="26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>
      <c r="A831" s="131"/>
      <c r="B831" s="26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>
      <c r="A832" s="131"/>
      <c r="B832" s="26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>
      <c r="A833" s="131"/>
      <c r="B833" s="26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>
      <c r="A834" s="131"/>
      <c r="B834" s="26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>
      <c r="A835" s="131"/>
      <c r="B835" s="26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>
      <c r="A836" s="131"/>
      <c r="B836" s="26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>
      <c r="A837" s="131"/>
      <c r="B837" s="26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>
      <c r="A838" s="131"/>
      <c r="B838" s="26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>
      <c r="A839" s="131"/>
      <c r="B839" s="26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>
      <c r="A840" s="131"/>
      <c r="B840" s="26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>
      <c r="A841" s="131"/>
      <c r="B841" s="26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>
      <c r="A842" s="131"/>
      <c r="B842" s="26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>
      <c r="A843" s="131"/>
      <c r="B843" s="26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>
      <c r="A844" s="131"/>
      <c r="B844" s="26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>
      <c r="A845" s="131"/>
      <c r="B845" s="26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>
      <c r="A846" s="131"/>
      <c r="B846" s="26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>
      <c r="A847" s="131"/>
      <c r="B847" s="26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>
      <c r="A848" s="131"/>
      <c r="B848" s="26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>
      <c r="A849" s="131"/>
      <c r="B849" s="26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>
      <c r="A850" s="131"/>
      <c r="B850" s="26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>
      <c r="A851" s="131"/>
      <c r="B851" s="26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>
      <c r="A852" s="131"/>
      <c r="B852" s="26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>
      <c r="A853" s="131"/>
      <c r="B853" s="26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>
      <c r="A854" s="131"/>
      <c r="B854" s="26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>
      <c r="A855" s="131"/>
      <c r="B855" s="26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>
      <c r="A856" s="131"/>
      <c r="B856" s="26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>
      <c r="A857" s="131"/>
      <c r="B857" s="26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>
      <c r="A858" s="131"/>
      <c r="B858" s="26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>
      <c r="A859" s="131"/>
      <c r="B859" s="26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>
      <c r="A860" s="131"/>
      <c r="B860" s="26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>
      <c r="A861" s="131"/>
      <c r="B861" s="26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>
      <c r="A862" s="131"/>
      <c r="B862" s="26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>
      <c r="A863" s="131"/>
      <c r="B863" s="26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>
      <c r="A864" s="131"/>
      <c r="B864" s="26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>
      <c r="A865" s="131"/>
      <c r="B865" s="26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>
      <c r="A866" s="131"/>
      <c r="B866" s="26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>
      <c r="A867" s="131"/>
      <c r="B867" s="26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>
      <c r="A868" s="131"/>
      <c r="B868" s="26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>
      <c r="A869" s="131"/>
      <c r="B869" s="26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>
      <c r="A870" s="131"/>
      <c r="B870" s="26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>
      <c r="A871" s="131"/>
      <c r="B871" s="26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>
      <c r="A872" s="131"/>
      <c r="B872" s="26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>
      <c r="A873" s="131"/>
      <c r="B873" s="26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>
      <c r="A874" s="131"/>
      <c r="B874" s="26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>
      <c r="A875" s="131"/>
      <c r="B875" s="26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>
      <c r="A876" s="131"/>
      <c r="B876" s="26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>
      <c r="A877" s="131"/>
      <c r="B877" s="26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>
      <c r="A878" s="131"/>
      <c r="B878" s="26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>
      <c r="A879" s="131"/>
      <c r="B879" s="26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>
      <c r="A880" s="131"/>
      <c r="B880" s="26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>
      <c r="A881" s="131"/>
      <c r="B881" s="26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>
      <c r="A882" s="131"/>
      <c r="B882" s="26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>
      <c r="A883" s="131"/>
      <c r="B883" s="26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>
      <c r="A884" s="131"/>
      <c r="B884" s="26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>
      <c r="A885" s="131"/>
      <c r="B885" s="26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>
      <c r="A886" s="131"/>
      <c r="B886" s="26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>
      <c r="A887" s="131"/>
      <c r="B887" s="26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>
      <c r="A888" s="131"/>
      <c r="B888" s="26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>
      <c r="A889" s="131"/>
      <c r="B889" s="26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>
      <c r="A890" s="131"/>
      <c r="B890" s="26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>
      <c r="A891" s="131"/>
      <c r="B891" s="26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>
      <c r="A892" s="131"/>
      <c r="B892" s="26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>
      <c r="A893" s="131"/>
      <c r="B893" s="26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>
      <c r="A894" s="131"/>
      <c r="B894" s="26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>
      <c r="A895" s="131"/>
      <c r="B895" s="26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>
      <c r="A896" s="131"/>
      <c r="B896" s="26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>
      <c r="A897" s="131"/>
      <c r="B897" s="26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>
      <c r="A898" s="131"/>
      <c r="B898" s="26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>
      <c r="A899" s="131"/>
      <c r="B899" s="26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>
      <c r="A900" s="131"/>
      <c r="B900" s="26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>
      <c r="A901" s="131"/>
      <c r="B901" s="26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>
      <c r="A902" s="131"/>
      <c r="B902" s="26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>
      <c r="A903" s="131"/>
      <c r="B903" s="26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>
      <c r="A904" s="131"/>
      <c r="B904" s="26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>
      <c r="A905" s="131"/>
      <c r="B905" s="26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>
      <c r="A906" s="131"/>
      <c r="B906" s="26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>
      <c r="A907" s="131"/>
      <c r="B907" s="26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>
      <c r="A908" s="131"/>
      <c r="B908" s="26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>
      <c r="A909" s="131"/>
      <c r="B909" s="26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>
      <c r="A910" s="131"/>
      <c r="B910" s="26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>
      <c r="A911" s="131"/>
      <c r="B911" s="26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>
      <c r="A912" s="131"/>
      <c r="B912" s="26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>
      <c r="A913" s="131"/>
      <c r="B913" s="26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>
      <c r="A914" s="131"/>
      <c r="B914" s="26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>
      <c r="A915" s="131"/>
      <c r="B915" s="26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>
      <c r="A916" s="131"/>
      <c r="B916" s="26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>
      <c r="A917" s="131"/>
      <c r="B917" s="26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>
      <c r="A918" s="131"/>
      <c r="B918" s="26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>
      <c r="A919" s="131"/>
      <c r="B919" s="26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>
      <c r="A920" s="131"/>
      <c r="B920" s="26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>
      <c r="A921" s="131"/>
      <c r="B921" s="26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>
      <c r="A922" s="131"/>
      <c r="B922" s="26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>
      <c r="A923" s="131"/>
      <c r="B923" s="26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>
      <c r="A924" s="131"/>
      <c r="B924" s="26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>
      <c r="A925" s="131"/>
      <c r="B925" s="26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>
      <c r="A926" s="131"/>
      <c r="B926" s="26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>
      <c r="A927" s="131"/>
      <c r="B927" s="26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>
      <c r="A928" s="131"/>
      <c r="B928" s="26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>
      <c r="A929" s="131"/>
      <c r="B929" s="26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>
      <c r="A930" s="131"/>
      <c r="B930" s="26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>
      <c r="A931" s="131"/>
      <c r="B931" s="26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>
      <c r="A932" s="131"/>
      <c r="B932" s="26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>
      <c r="A933" s="131"/>
      <c r="B933" s="26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>
      <c r="A934" s="131"/>
      <c r="B934" s="26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>
      <c r="A935" s="131"/>
      <c r="B935" s="26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>
      <c r="A936" s="131"/>
      <c r="B936" s="26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>
      <c r="A937" s="131"/>
      <c r="B937" s="26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>
      <c r="A938" s="131"/>
      <c r="B938" s="26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>
      <c r="A939" s="131"/>
      <c r="B939" s="26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>
      <c r="A940" s="131"/>
      <c r="B940" s="26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>
      <c r="A941" s="131"/>
      <c r="B941" s="26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>
      <c r="A942" s="131"/>
      <c r="B942" s="26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>
      <c r="A943" s="131"/>
      <c r="B943" s="26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>
      <c r="A944" s="131"/>
      <c r="B944" s="26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>
      <c r="A945" s="131"/>
      <c r="B945" s="26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>
      <c r="A946" s="131"/>
      <c r="B946" s="26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>
      <c r="A947" s="131"/>
      <c r="B947" s="26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>
      <c r="A948" s="131"/>
      <c r="B948" s="26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>
      <c r="A949" s="131"/>
      <c r="B949" s="26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>
      <c r="A950" s="131"/>
      <c r="B950" s="26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>
      <c r="A951" s="131"/>
      <c r="B951" s="26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>
      <c r="A952" s="131"/>
      <c r="B952" s="26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>
      <c r="A953" s="131"/>
      <c r="B953" s="26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>
      <c r="A954" s="131"/>
      <c r="B954" s="26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>
      <c r="A955" s="131"/>
      <c r="B955" s="26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>
      <c r="A956" s="131"/>
      <c r="B956" s="26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>
      <c r="A957" s="131"/>
      <c r="B957" s="26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>
      <c r="A958" s="131"/>
      <c r="B958" s="26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>
      <c r="A959" s="131"/>
      <c r="B959" s="26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>
      <c r="A960" s="131"/>
      <c r="B960" s="26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>
      <c r="A961" s="131"/>
      <c r="B961" s="26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>
      <c r="A962" s="131"/>
      <c r="B962" s="26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>
      <c r="A963" s="131"/>
      <c r="B963" s="26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>
      <c r="A964" s="131"/>
      <c r="B964" s="26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>
      <c r="A965" s="131"/>
      <c r="B965" s="26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>
      <c r="A966" s="131"/>
      <c r="B966" s="26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>
      <c r="A967" s="131"/>
      <c r="B967" s="26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>
      <c r="A968" s="131"/>
      <c r="B968" s="26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>
      <c r="A969" s="131"/>
      <c r="B969" s="26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>
      <c r="A970" s="131"/>
      <c r="B970" s="26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>
      <c r="A971" s="131"/>
      <c r="B971" s="26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>
      <c r="A972" s="131"/>
      <c r="B972" s="26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>
      <c r="A973" s="131"/>
      <c r="B973" s="26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>
      <c r="A974" s="131"/>
      <c r="B974" s="26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>
      <c r="A975" s="131"/>
      <c r="B975" s="26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>
      <c r="A976" s="131"/>
      <c r="B976" s="26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>
      <c r="A977" s="131"/>
      <c r="B977" s="26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>
      <c r="A978" s="131"/>
      <c r="B978" s="26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>
      <c r="A979" s="131"/>
      <c r="B979" s="26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>
      <c r="A980" s="131"/>
      <c r="B980" s="26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>
      <c r="A981" s="131"/>
      <c r="B981" s="26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>
      <c r="A982" s="131"/>
      <c r="B982" s="26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>
      <c r="A983" s="131"/>
      <c r="B983" s="26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>
      <c r="A984" s="131"/>
      <c r="B984" s="26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>
      <c r="A985" s="131"/>
      <c r="B985" s="26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>
      <c r="A986" s="131"/>
      <c r="B986" s="26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>
      <c r="A987" s="131"/>
      <c r="B987" s="26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>
      <c r="A988" s="131"/>
      <c r="B988" s="26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>
      <c r="A989" s="131"/>
      <c r="B989" s="26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>
      <c r="A990" s="131"/>
      <c r="B990" s="26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>
      <c r="A991" s="131"/>
      <c r="B991" s="26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>
      <c r="A992" s="131"/>
      <c r="B992" s="26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>
      <c r="A993" s="131"/>
      <c r="B993" s="26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>
      <c r="A994" s="131"/>
      <c r="B994" s="26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>
      <c r="A995" s="131"/>
      <c r="B995" s="26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>
      <c r="A996" s="131"/>
      <c r="B996" s="26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>
      <c r="A997" s="131"/>
      <c r="B997" s="26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>
      <c r="A998" s="131"/>
      <c r="B998" s="26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>
      <c r="A999" s="131"/>
      <c r="B999" s="26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>
      <c r="A1000" s="131"/>
      <c r="B1000" s="26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27">
    <mergeCell ref="K8:K10"/>
    <mergeCell ref="L8:L10"/>
    <mergeCell ref="D9:D10"/>
    <mergeCell ref="E9:E10"/>
    <mergeCell ref="F9:H9"/>
    <mergeCell ref="I8:J8"/>
    <mergeCell ref="I9:I10"/>
    <mergeCell ref="J9:J10"/>
    <mergeCell ref="D8:H8"/>
    <mergeCell ref="A1:H1"/>
    <mergeCell ref="A2:H2"/>
    <mergeCell ref="A4:H4"/>
    <mergeCell ref="A5:H5"/>
    <mergeCell ref="A6:H6"/>
    <mergeCell ref="A8:A10"/>
    <mergeCell ref="B8:B10"/>
    <mergeCell ref="B47:E47"/>
    <mergeCell ref="B48:E48"/>
    <mergeCell ref="B49:E49"/>
    <mergeCell ref="B38:H38"/>
    <mergeCell ref="B40:H40"/>
    <mergeCell ref="B42:H42"/>
    <mergeCell ref="B43:E43"/>
    <mergeCell ref="B44:E44"/>
    <mergeCell ref="B45:E45"/>
    <mergeCell ref="B46:E46"/>
    <mergeCell ref="C8:C10"/>
  </mergeCells>
  <printOptions horizontalCentered="1"/>
  <pageMargins left="0.35433070866141736" right="0.31496062992125984" top="0.78740157480314965" bottom="0.43307086614173229" header="0" footer="0"/>
  <pageSetup paperSize="9" scale="6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1:Z1000"/>
  <sheetViews>
    <sheetView view="pageBreakPreview" topLeftCell="A38" zoomScaleNormal="100" zoomScaleSheetLayoutView="100" workbookViewId="0">
      <selection activeCell="C13" sqref="C13"/>
    </sheetView>
  </sheetViews>
  <sheetFormatPr defaultColWidth="14.44140625" defaultRowHeight="15" customHeight="1"/>
  <cols>
    <col min="1" max="1" width="60.77734375" customWidth="1"/>
    <col min="2" max="2" width="10.77734375" customWidth="1"/>
    <col min="3" max="3" width="17.77734375" customWidth="1"/>
    <col min="4" max="4" width="19.77734375" customWidth="1"/>
    <col min="5" max="6" width="21.77734375" customWidth="1"/>
    <col min="7" max="26" width="10.77734375" customWidth="1"/>
  </cols>
  <sheetData>
    <row r="1" spans="1:26" ht="15.6">
      <c r="A1" s="456" t="s">
        <v>543</v>
      </c>
      <c r="B1" s="455"/>
      <c r="C1" s="455"/>
      <c r="D1" s="455"/>
      <c r="E1" s="45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5.6">
      <c r="A2" s="5"/>
      <c r="B2" s="265"/>
      <c r="C2" s="19"/>
      <c r="D2" s="23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5.6">
      <c r="A3" s="458" t="str">
        <f>CONCATENATE("на ",UPPER(pdeName))</f>
        <v>на ЕЙЧ АР КЕПИТЪЛ АД</v>
      </c>
      <c r="B3" s="455"/>
      <c r="C3" s="455"/>
      <c r="D3" s="45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.6">
      <c r="A4" s="458" t="str">
        <f>CONCATENATE("ЕИК по БУЛСТАТ: ", pdeBulstat)</f>
        <v>ЕИК по БУЛСТАТ: 204654533</v>
      </c>
      <c r="B4" s="455"/>
      <c r="C4" s="455"/>
      <c r="D4" s="45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.6">
      <c r="A5" s="458" t="str">
        <f>CONCATENATE("към ",TEXT(endDate,"dd.mm.yyyy")," г.")</f>
        <v>към 31.12.2025 г.</v>
      </c>
      <c r="B5" s="455"/>
      <c r="C5" s="455"/>
      <c r="D5" s="455"/>
      <c r="E5" s="266"/>
      <c r="F5" s="32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5.6">
      <c r="A6" s="267"/>
      <c r="B6" s="5"/>
      <c r="C6" s="5"/>
      <c r="D6" s="5"/>
      <c r="E6" s="266"/>
      <c r="F6" s="130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.6">
      <c r="A7" s="268"/>
      <c r="B7" s="5"/>
      <c r="C7" s="5"/>
      <c r="D7" s="5"/>
      <c r="E7" s="269"/>
      <c r="F7" s="26" t="s">
        <v>25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78">
      <c r="A8" s="174" t="s">
        <v>544</v>
      </c>
      <c r="B8" s="184" t="s">
        <v>27</v>
      </c>
      <c r="C8" s="174" t="s">
        <v>545</v>
      </c>
      <c r="D8" s="174" t="s">
        <v>546</v>
      </c>
      <c r="E8" s="174" t="s">
        <v>547</v>
      </c>
      <c r="F8" s="174" t="s">
        <v>548</v>
      </c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</row>
    <row r="9" spans="1:26" ht="15.6">
      <c r="A9" s="158" t="s">
        <v>33</v>
      </c>
      <c r="B9" s="153" t="s">
        <v>34</v>
      </c>
      <c r="C9" s="158">
        <v>1</v>
      </c>
      <c r="D9" s="158">
        <v>2</v>
      </c>
      <c r="E9" s="158">
        <v>3</v>
      </c>
      <c r="F9" s="158">
        <v>4</v>
      </c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</row>
    <row r="10" spans="1:26" ht="15.6">
      <c r="A10" s="270" t="s">
        <v>549</v>
      </c>
      <c r="B10" s="271"/>
      <c r="C10" s="272"/>
      <c r="D10" s="272"/>
      <c r="E10" s="272"/>
      <c r="F10" s="27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5.6">
      <c r="A11" s="273" t="s">
        <v>550</v>
      </c>
      <c r="B11" s="184"/>
      <c r="C11" s="272"/>
      <c r="D11" s="272"/>
      <c r="E11" s="272"/>
      <c r="F11" s="27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6">
      <c r="A12" s="274" t="s">
        <v>995</v>
      </c>
      <c r="B12" s="275"/>
      <c r="C12" s="439">
        <v>1510</v>
      </c>
      <c r="D12" s="433">
        <v>0.65</v>
      </c>
      <c r="E12" s="276"/>
      <c r="F12" s="277">
        <f t="shared" ref="F12:F26" si="0">C12-E12</f>
        <v>1510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6">
      <c r="A13" s="274">
        <v>2</v>
      </c>
      <c r="B13" s="275"/>
      <c r="C13" s="276"/>
      <c r="D13" s="276"/>
      <c r="E13" s="276"/>
      <c r="F13" s="277">
        <f t="shared" si="0"/>
        <v>0</v>
      </c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6">
      <c r="A14" s="274">
        <v>3</v>
      </c>
      <c r="B14" s="275"/>
      <c r="C14" s="276"/>
      <c r="D14" s="276"/>
      <c r="E14" s="276"/>
      <c r="F14" s="277">
        <f t="shared" si="0"/>
        <v>0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6">
      <c r="A15" s="274">
        <v>4</v>
      </c>
      <c r="B15" s="275"/>
      <c r="C15" s="276"/>
      <c r="D15" s="276"/>
      <c r="E15" s="276"/>
      <c r="F15" s="277">
        <f t="shared" si="0"/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6">
      <c r="A16" s="274">
        <v>5</v>
      </c>
      <c r="B16" s="275"/>
      <c r="C16" s="276"/>
      <c r="D16" s="276"/>
      <c r="E16" s="276"/>
      <c r="F16" s="277">
        <f t="shared" si="0"/>
        <v>0</v>
      </c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6">
      <c r="A17" s="274">
        <v>6</v>
      </c>
      <c r="B17" s="275"/>
      <c r="C17" s="276"/>
      <c r="D17" s="276"/>
      <c r="E17" s="276"/>
      <c r="F17" s="277">
        <f t="shared" si="0"/>
        <v>0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6">
      <c r="A18" s="274">
        <v>7</v>
      </c>
      <c r="B18" s="275"/>
      <c r="C18" s="276"/>
      <c r="D18" s="276"/>
      <c r="E18" s="276"/>
      <c r="F18" s="277">
        <f t="shared" si="0"/>
        <v>0</v>
      </c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6">
      <c r="A19" s="274">
        <v>8</v>
      </c>
      <c r="B19" s="275"/>
      <c r="C19" s="276"/>
      <c r="D19" s="276"/>
      <c r="E19" s="276"/>
      <c r="F19" s="277">
        <f t="shared" si="0"/>
        <v>0</v>
      </c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6">
      <c r="A20" s="274">
        <v>9</v>
      </c>
      <c r="B20" s="275"/>
      <c r="C20" s="276"/>
      <c r="D20" s="276"/>
      <c r="E20" s="276"/>
      <c r="F20" s="277">
        <f t="shared" si="0"/>
        <v>0</v>
      </c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6">
      <c r="A21" s="274">
        <v>10</v>
      </c>
      <c r="B21" s="275"/>
      <c r="C21" s="276"/>
      <c r="D21" s="276"/>
      <c r="E21" s="276"/>
      <c r="F21" s="277">
        <f t="shared" si="0"/>
        <v>0</v>
      </c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6">
      <c r="A22" s="274">
        <v>11</v>
      </c>
      <c r="B22" s="275"/>
      <c r="C22" s="276"/>
      <c r="D22" s="276"/>
      <c r="E22" s="276"/>
      <c r="F22" s="277">
        <f t="shared" si="0"/>
        <v>0</v>
      </c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6">
      <c r="A23" s="274">
        <v>12</v>
      </c>
      <c r="B23" s="275"/>
      <c r="C23" s="276"/>
      <c r="D23" s="276"/>
      <c r="E23" s="276"/>
      <c r="F23" s="277">
        <f t="shared" si="0"/>
        <v>0</v>
      </c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6">
      <c r="A24" s="274">
        <v>13</v>
      </c>
      <c r="B24" s="275"/>
      <c r="C24" s="276"/>
      <c r="D24" s="276"/>
      <c r="E24" s="276"/>
      <c r="F24" s="277">
        <f t="shared" si="0"/>
        <v>0</v>
      </c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6">
      <c r="A25" s="274">
        <v>14</v>
      </c>
      <c r="B25" s="275"/>
      <c r="C25" s="276"/>
      <c r="D25" s="276"/>
      <c r="E25" s="276"/>
      <c r="F25" s="277">
        <f t="shared" si="0"/>
        <v>0</v>
      </c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6">
      <c r="A26" s="274">
        <v>15</v>
      </c>
      <c r="B26" s="275"/>
      <c r="C26" s="276"/>
      <c r="D26" s="276"/>
      <c r="E26" s="276"/>
      <c r="F26" s="277">
        <f t="shared" si="0"/>
        <v>0</v>
      </c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6.2">
      <c r="A27" s="278" t="s">
        <v>551</v>
      </c>
      <c r="B27" s="155" t="s">
        <v>552</v>
      </c>
      <c r="C27" s="279">
        <f>SUM(C12:C26)</f>
        <v>1510</v>
      </c>
      <c r="D27" s="279"/>
      <c r="E27" s="279">
        <f t="shared" ref="E27:F27" si="1">SUM(E12:E26)</f>
        <v>0</v>
      </c>
      <c r="F27" s="279">
        <f t="shared" si="1"/>
        <v>1510</v>
      </c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6.2">
      <c r="A28" s="273" t="s">
        <v>553</v>
      </c>
      <c r="B28" s="155"/>
      <c r="C28" s="272"/>
      <c r="D28" s="272"/>
      <c r="E28" s="272"/>
      <c r="F28" s="27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6">
      <c r="A29" s="274">
        <v>1</v>
      </c>
      <c r="B29" s="275"/>
      <c r="C29" s="276"/>
      <c r="D29" s="276"/>
      <c r="E29" s="276"/>
      <c r="F29" s="277">
        <f t="shared" ref="F29:F43" si="2">C29-E29</f>
        <v>0</v>
      </c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6">
      <c r="A30" s="274">
        <v>2</v>
      </c>
      <c r="B30" s="275"/>
      <c r="C30" s="276"/>
      <c r="D30" s="276"/>
      <c r="E30" s="276"/>
      <c r="F30" s="277">
        <f t="shared" si="2"/>
        <v>0</v>
      </c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6">
      <c r="A31" s="274">
        <v>3</v>
      </c>
      <c r="B31" s="275"/>
      <c r="C31" s="276"/>
      <c r="D31" s="276"/>
      <c r="E31" s="276"/>
      <c r="F31" s="277">
        <f t="shared" si="2"/>
        <v>0</v>
      </c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6">
      <c r="A32" s="274">
        <v>4</v>
      </c>
      <c r="B32" s="275"/>
      <c r="C32" s="276"/>
      <c r="D32" s="276"/>
      <c r="E32" s="276"/>
      <c r="F32" s="277">
        <f t="shared" si="2"/>
        <v>0</v>
      </c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6">
      <c r="A33" s="274">
        <v>5</v>
      </c>
      <c r="B33" s="275"/>
      <c r="C33" s="276"/>
      <c r="D33" s="276"/>
      <c r="E33" s="276"/>
      <c r="F33" s="277">
        <f t="shared" si="2"/>
        <v>0</v>
      </c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6">
      <c r="A34" s="274">
        <v>6</v>
      </c>
      <c r="B34" s="275"/>
      <c r="C34" s="276"/>
      <c r="D34" s="276"/>
      <c r="E34" s="276"/>
      <c r="F34" s="277">
        <f t="shared" si="2"/>
        <v>0</v>
      </c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6">
      <c r="A35" s="274">
        <v>7</v>
      </c>
      <c r="B35" s="275"/>
      <c r="C35" s="276"/>
      <c r="D35" s="276"/>
      <c r="E35" s="276"/>
      <c r="F35" s="277">
        <f t="shared" si="2"/>
        <v>0</v>
      </c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6">
      <c r="A36" s="274">
        <v>8</v>
      </c>
      <c r="B36" s="275"/>
      <c r="C36" s="276"/>
      <c r="D36" s="276"/>
      <c r="E36" s="276"/>
      <c r="F36" s="277">
        <f t="shared" si="2"/>
        <v>0</v>
      </c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6">
      <c r="A37" s="274">
        <v>9</v>
      </c>
      <c r="B37" s="275"/>
      <c r="C37" s="276"/>
      <c r="D37" s="276"/>
      <c r="E37" s="276"/>
      <c r="F37" s="277">
        <f t="shared" si="2"/>
        <v>0</v>
      </c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6">
      <c r="A38" s="274">
        <v>10</v>
      </c>
      <c r="B38" s="275"/>
      <c r="C38" s="276"/>
      <c r="D38" s="276"/>
      <c r="E38" s="276"/>
      <c r="F38" s="277">
        <f t="shared" si="2"/>
        <v>0</v>
      </c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6">
      <c r="A39" s="274">
        <v>11</v>
      </c>
      <c r="B39" s="275"/>
      <c r="C39" s="276"/>
      <c r="D39" s="276"/>
      <c r="E39" s="276"/>
      <c r="F39" s="277">
        <f t="shared" si="2"/>
        <v>0</v>
      </c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6">
      <c r="A40" s="274">
        <v>12</v>
      </c>
      <c r="B40" s="275"/>
      <c r="C40" s="276"/>
      <c r="D40" s="276"/>
      <c r="E40" s="276"/>
      <c r="F40" s="277">
        <f t="shared" si="2"/>
        <v>0</v>
      </c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6">
      <c r="A41" s="274">
        <v>13</v>
      </c>
      <c r="B41" s="275"/>
      <c r="C41" s="276"/>
      <c r="D41" s="276"/>
      <c r="E41" s="276"/>
      <c r="F41" s="277">
        <f t="shared" si="2"/>
        <v>0</v>
      </c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6">
      <c r="A42" s="274">
        <v>14</v>
      </c>
      <c r="B42" s="275"/>
      <c r="C42" s="276"/>
      <c r="D42" s="276"/>
      <c r="E42" s="276"/>
      <c r="F42" s="277">
        <f t="shared" si="2"/>
        <v>0</v>
      </c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6">
      <c r="A43" s="274">
        <v>15</v>
      </c>
      <c r="B43" s="275"/>
      <c r="C43" s="276"/>
      <c r="D43" s="276"/>
      <c r="E43" s="276"/>
      <c r="F43" s="277">
        <f t="shared" si="2"/>
        <v>0</v>
      </c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6.2">
      <c r="A44" s="278" t="s">
        <v>554</v>
      </c>
      <c r="B44" s="155" t="s">
        <v>555</v>
      </c>
      <c r="C44" s="279">
        <f>SUM(C29:C43)</f>
        <v>0</v>
      </c>
      <c r="D44" s="279"/>
      <c r="E44" s="279">
        <f t="shared" ref="E44:F44" si="3">SUM(E29:E43)</f>
        <v>0</v>
      </c>
      <c r="F44" s="279">
        <f t="shared" si="3"/>
        <v>0</v>
      </c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6">
      <c r="A45" s="273" t="s">
        <v>556</v>
      </c>
      <c r="B45" s="280"/>
      <c r="C45" s="281"/>
      <c r="D45" s="272"/>
      <c r="E45" s="272"/>
      <c r="F45" s="27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6">
      <c r="A46" s="274" t="s">
        <v>996</v>
      </c>
      <c r="B46" s="275"/>
      <c r="C46" s="439">
        <v>21215</v>
      </c>
      <c r="D46" s="433">
        <v>0.19170000000000001</v>
      </c>
      <c r="E46" s="276"/>
      <c r="F46" s="277">
        <f t="shared" ref="F46:F60" si="4">C46-E46</f>
        <v>21215</v>
      </c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6">
      <c r="A47" s="274">
        <v>2</v>
      </c>
      <c r="B47" s="275"/>
      <c r="C47" s="276"/>
      <c r="D47" s="276"/>
      <c r="E47" s="276"/>
      <c r="F47" s="277">
        <f t="shared" si="4"/>
        <v>0</v>
      </c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6">
      <c r="A48" s="274">
        <v>3</v>
      </c>
      <c r="B48" s="275"/>
      <c r="C48" s="276"/>
      <c r="D48" s="276"/>
      <c r="E48" s="276"/>
      <c r="F48" s="277">
        <f t="shared" si="4"/>
        <v>0</v>
      </c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6">
      <c r="A49" s="274">
        <v>4</v>
      </c>
      <c r="B49" s="275"/>
      <c r="C49" s="276"/>
      <c r="D49" s="276"/>
      <c r="E49" s="276"/>
      <c r="F49" s="277">
        <f t="shared" si="4"/>
        <v>0</v>
      </c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6">
      <c r="A50" s="274">
        <v>5</v>
      </c>
      <c r="B50" s="275"/>
      <c r="C50" s="276"/>
      <c r="D50" s="276"/>
      <c r="E50" s="276"/>
      <c r="F50" s="277">
        <f t="shared" si="4"/>
        <v>0</v>
      </c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6">
      <c r="A51" s="274">
        <v>6</v>
      </c>
      <c r="B51" s="275"/>
      <c r="C51" s="276"/>
      <c r="D51" s="276"/>
      <c r="E51" s="276"/>
      <c r="F51" s="277">
        <f t="shared" si="4"/>
        <v>0</v>
      </c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6">
      <c r="A52" s="274">
        <v>7</v>
      </c>
      <c r="B52" s="275"/>
      <c r="C52" s="276"/>
      <c r="D52" s="276"/>
      <c r="E52" s="276"/>
      <c r="F52" s="277">
        <f t="shared" si="4"/>
        <v>0</v>
      </c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6">
      <c r="A53" s="274">
        <v>8</v>
      </c>
      <c r="B53" s="275"/>
      <c r="C53" s="276"/>
      <c r="D53" s="276"/>
      <c r="E53" s="276"/>
      <c r="F53" s="277">
        <f t="shared" si="4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6">
      <c r="A54" s="274">
        <v>9</v>
      </c>
      <c r="B54" s="275"/>
      <c r="C54" s="276"/>
      <c r="D54" s="276"/>
      <c r="E54" s="276"/>
      <c r="F54" s="277">
        <f t="shared" si="4"/>
        <v>0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6">
      <c r="A55" s="274">
        <v>10</v>
      </c>
      <c r="B55" s="275"/>
      <c r="C55" s="276"/>
      <c r="D55" s="276"/>
      <c r="E55" s="276"/>
      <c r="F55" s="277">
        <f t="shared" si="4"/>
        <v>0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6">
      <c r="A56" s="274">
        <v>11</v>
      </c>
      <c r="B56" s="275"/>
      <c r="C56" s="276"/>
      <c r="D56" s="276"/>
      <c r="E56" s="276"/>
      <c r="F56" s="277">
        <f t="shared" si="4"/>
        <v>0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6">
      <c r="A57" s="274">
        <v>12</v>
      </c>
      <c r="B57" s="275"/>
      <c r="C57" s="276"/>
      <c r="D57" s="276"/>
      <c r="E57" s="276"/>
      <c r="F57" s="277">
        <f t="shared" si="4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6">
      <c r="A58" s="274">
        <v>13</v>
      </c>
      <c r="B58" s="275"/>
      <c r="C58" s="276"/>
      <c r="D58" s="276"/>
      <c r="E58" s="276"/>
      <c r="F58" s="277">
        <f t="shared" si="4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6">
      <c r="A59" s="274">
        <v>14</v>
      </c>
      <c r="B59" s="275"/>
      <c r="C59" s="276"/>
      <c r="D59" s="276"/>
      <c r="E59" s="276"/>
      <c r="F59" s="277">
        <f t="shared" si="4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6">
      <c r="A60" s="274">
        <v>15</v>
      </c>
      <c r="B60" s="275"/>
      <c r="C60" s="276"/>
      <c r="D60" s="276"/>
      <c r="E60" s="276"/>
      <c r="F60" s="277">
        <f t="shared" si="4"/>
        <v>0</v>
      </c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6.2">
      <c r="A61" s="278" t="s">
        <v>557</v>
      </c>
      <c r="B61" s="155" t="s">
        <v>558</v>
      </c>
      <c r="C61" s="279">
        <f>SUM(C46:C60)</f>
        <v>21215</v>
      </c>
      <c r="D61" s="279"/>
      <c r="E61" s="279">
        <f t="shared" ref="E61:F61" si="5">SUM(E46:E60)</f>
        <v>0</v>
      </c>
      <c r="F61" s="279">
        <f t="shared" si="5"/>
        <v>21215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6.2">
      <c r="A62" s="270" t="s">
        <v>559</v>
      </c>
      <c r="B62" s="155"/>
      <c r="C62" s="272"/>
      <c r="D62" s="272"/>
      <c r="E62" s="272"/>
      <c r="F62" s="272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6">
      <c r="A63" s="429" t="s">
        <v>997</v>
      </c>
      <c r="B63" s="430"/>
      <c r="C63" s="431">
        <v>235</v>
      </c>
      <c r="D63" s="432">
        <v>3.4000000000000002E-2</v>
      </c>
      <c r="E63" s="431"/>
      <c r="F63" s="277">
        <f t="shared" ref="F63:F77" si="6">C63-E63</f>
        <v>235</v>
      </c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6">
      <c r="A64" s="429" t="s">
        <v>998</v>
      </c>
      <c r="B64" s="430"/>
      <c r="C64" s="431">
        <v>1503</v>
      </c>
      <c r="D64" s="432">
        <v>1.6799999999999999E-2</v>
      </c>
      <c r="E64" s="431"/>
      <c r="F64" s="277">
        <f t="shared" si="6"/>
        <v>1503</v>
      </c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6">
      <c r="A65" s="429" t="s">
        <v>999</v>
      </c>
      <c r="B65" s="430"/>
      <c r="C65" s="431">
        <v>355</v>
      </c>
      <c r="D65" s="432">
        <v>8.3199999999999996E-2</v>
      </c>
      <c r="E65" s="431">
        <v>355</v>
      </c>
      <c r="F65" s="277">
        <f t="shared" si="6"/>
        <v>0</v>
      </c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6">
      <c r="A66" s="429" t="s">
        <v>1002</v>
      </c>
      <c r="B66" s="430"/>
      <c r="C66" s="431">
        <v>98</v>
      </c>
      <c r="D66" s="432">
        <v>3.5700000000000003E-2</v>
      </c>
      <c r="E66" s="431"/>
      <c r="F66" s="277">
        <f t="shared" si="6"/>
        <v>98</v>
      </c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6">
      <c r="A67" s="429" t="s">
        <v>1000</v>
      </c>
      <c r="B67" s="430"/>
      <c r="C67" s="431">
        <v>59</v>
      </c>
      <c r="D67" s="432">
        <v>1.95E-2</v>
      </c>
      <c r="E67" s="431">
        <v>59</v>
      </c>
      <c r="F67" s="277">
        <f t="shared" si="6"/>
        <v>0</v>
      </c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6">
      <c r="A68" s="429" t="s">
        <v>1001</v>
      </c>
      <c r="B68" s="430"/>
      <c r="C68" s="431">
        <v>399</v>
      </c>
      <c r="D68" s="432">
        <v>3.4299999999999997E-2</v>
      </c>
      <c r="E68" s="431"/>
      <c r="F68" s="277">
        <f t="shared" si="6"/>
        <v>399</v>
      </c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6">
      <c r="A69" s="429">
        <v>7</v>
      </c>
      <c r="B69" s="430"/>
      <c r="C69" s="431"/>
      <c r="D69" s="432"/>
      <c r="E69" s="431"/>
      <c r="F69" s="277">
        <f t="shared" si="6"/>
        <v>0</v>
      </c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6">
      <c r="A70" s="274">
        <v>8</v>
      </c>
      <c r="B70" s="275"/>
      <c r="C70" s="276"/>
      <c r="D70" s="276"/>
      <c r="E70" s="276"/>
      <c r="F70" s="277">
        <f t="shared" si="6"/>
        <v>0</v>
      </c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6">
      <c r="A71" s="274">
        <v>9</v>
      </c>
      <c r="B71" s="275"/>
      <c r="C71" s="276"/>
      <c r="D71" s="276"/>
      <c r="E71" s="276"/>
      <c r="F71" s="277">
        <f t="shared" si="6"/>
        <v>0</v>
      </c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6">
      <c r="A72" s="274">
        <v>10</v>
      </c>
      <c r="B72" s="275"/>
      <c r="C72" s="276"/>
      <c r="D72" s="276"/>
      <c r="E72" s="276"/>
      <c r="F72" s="277">
        <f t="shared" si="6"/>
        <v>0</v>
      </c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6">
      <c r="A73" s="274">
        <v>11</v>
      </c>
      <c r="B73" s="275"/>
      <c r="C73" s="276"/>
      <c r="D73" s="276"/>
      <c r="E73" s="276"/>
      <c r="F73" s="277">
        <f t="shared" si="6"/>
        <v>0</v>
      </c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6">
      <c r="A74" s="274">
        <v>12</v>
      </c>
      <c r="B74" s="275"/>
      <c r="C74" s="276"/>
      <c r="D74" s="276"/>
      <c r="E74" s="276"/>
      <c r="F74" s="277">
        <f t="shared" si="6"/>
        <v>0</v>
      </c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6">
      <c r="A75" s="274">
        <v>13</v>
      </c>
      <c r="B75" s="275"/>
      <c r="C75" s="276"/>
      <c r="D75" s="276"/>
      <c r="E75" s="276"/>
      <c r="F75" s="277">
        <f t="shared" si="6"/>
        <v>0</v>
      </c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6">
      <c r="A76" s="274">
        <v>14</v>
      </c>
      <c r="B76" s="275"/>
      <c r="C76" s="276"/>
      <c r="D76" s="276"/>
      <c r="E76" s="276"/>
      <c r="F76" s="277">
        <f t="shared" si="6"/>
        <v>0</v>
      </c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6">
      <c r="A77" s="274">
        <v>15</v>
      </c>
      <c r="B77" s="275"/>
      <c r="C77" s="276"/>
      <c r="D77" s="276"/>
      <c r="E77" s="276"/>
      <c r="F77" s="277">
        <f t="shared" si="6"/>
        <v>0</v>
      </c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6.2">
      <c r="A78" s="278" t="s">
        <v>560</v>
      </c>
      <c r="B78" s="155" t="s">
        <v>561</v>
      </c>
      <c r="C78" s="279">
        <f>SUM(C63:C77)</f>
        <v>2649</v>
      </c>
      <c r="D78" s="279"/>
      <c r="E78" s="279">
        <f t="shared" ref="E78:F78" si="7">SUM(E63:E77)</f>
        <v>414</v>
      </c>
      <c r="F78" s="279">
        <f t="shared" si="7"/>
        <v>2235</v>
      </c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6.2">
      <c r="A79" s="282" t="s">
        <v>562</v>
      </c>
      <c r="B79" s="155" t="s">
        <v>563</v>
      </c>
      <c r="C79" s="279">
        <f>C78+C61+C44+C27</f>
        <v>25374</v>
      </c>
      <c r="D79" s="279"/>
      <c r="E79" s="279">
        <f t="shared" ref="E79:F79" si="8">E78+E61+E44+E27</f>
        <v>414</v>
      </c>
      <c r="F79" s="279">
        <f t="shared" si="8"/>
        <v>24960</v>
      </c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6.2">
      <c r="A80" s="270" t="s">
        <v>564</v>
      </c>
      <c r="B80" s="155"/>
      <c r="C80" s="277"/>
      <c r="D80" s="277"/>
      <c r="E80" s="277"/>
      <c r="F80" s="277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6.2">
      <c r="A81" s="273" t="s">
        <v>550</v>
      </c>
      <c r="B81" s="283"/>
      <c r="C81" s="272"/>
      <c r="D81" s="272"/>
      <c r="E81" s="272"/>
      <c r="F81" s="272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6">
      <c r="A82" s="274">
        <v>1</v>
      </c>
      <c r="B82" s="275"/>
      <c r="C82" s="276"/>
      <c r="D82" s="276"/>
      <c r="E82" s="276"/>
      <c r="F82" s="277">
        <f t="shared" ref="F82:F96" si="9">C82-E82</f>
        <v>0</v>
      </c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6">
      <c r="A83" s="274">
        <v>2</v>
      </c>
      <c r="B83" s="275"/>
      <c r="C83" s="276"/>
      <c r="D83" s="276"/>
      <c r="E83" s="276"/>
      <c r="F83" s="277">
        <f t="shared" si="9"/>
        <v>0</v>
      </c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6">
      <c r="A84" s="274">
        <v>3</v>
      </c>
      <c r="B84" s="275"/>
      <c r="C84" s="276"/>
      <c r="D84" s="276"/>
      <c r="E84" s="276"/>
      <c r="F84" s="277">
        <f t="shared" si="9"/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6">
      <c r="A85" s="274">
        <v>4</v>
      </c>
      <c r="B85" s="275"/>
      <c r="C85" s="276"/>
      <c r="D85" s="276"/>
      <c r="E85" s="276"/>
      <c r="F85" s="277">
        <f t="shared" si="9"/>
        <v>0</v>
      </c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6">
      <c r="A86" s="274">
        <v>5</v>
      </c>
      <c r="B86" s="275"/>
      <c r="C86" s="276"/>
      <c r="D86" s="276"/>
      <c r="E86" s="276"/>
      <c r="F86" s="277">
        <f t="shared" si="9"/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6">
      <c r="A87" s="274">
        <v>6</v>
      </c>
      <c r="B87" s="275"/>
      <c r="C87" s="276"/>
      <c r="D87" s="276"/>
      <c r="E87" s="276"/>
      <c r="F87" s="277">
        <f t="shared" si="9"/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6">
      <c r="A88" s="274">
        <v>7</v>
      </c>
      <c r="B88" s="275"/>
      <c r="C88" s="276"/>
      <c r="D88" s="276"/>
      <c r="E88" s="276"/>
      <c r="F88" s="277">
        <f t="shared" si="9"/>
        <v>0</v>
      </c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6">
      <c r="A89" s="274">
        <v>8</v>
      </c>
      <c r="B89" s="275"/>
      <c r="C89" s="276"/>
      <c r="D89" s="276"/>
      <c r="E89" s="276"/>
      <c r="F89" s="277">
        <f t="shared" si="9"/>
        <v>0</v>
      </c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6">
      <c r="A90" s="274">
        <v>9</v>
      </c>
      <c r="B90" s="275"/>
      <c r="C90" s="276"/>
      <c r="D90" s="276"/>
      <c r="E90" s="276"/>
      <c r="F90" s="277">
        <f t="shared" si="9"/>
        <v>0</v>
      </c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6">
      <c r="A91" s="274">
        <v>10</v>
      </c>
      <c r="B91" s="275"/>
      <c r="C91" s="276"/>
      <c r="D91" s="276"/>
      <c r="E91" s="276"/>
      <c r="F91" s="277">
        <f t="shared" si="9"/>
        <v>0</v>
      </c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6">
      <c r="A92" s="274">
        <v>11</v>
      </c>
      <c r="B92" s="275"/>
      <c r="C92" s="276"/>
      <c r="D92" s="276"/>
      <c r="E92" s="276"/>
      <c r="F92" s="277">
        <f t="shared" si="9"/>
        <v>0</v>
      </c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6">
      <c r="A93" s="274">
        <v>12</v>
      </c>
      <c r="B93" s="275"/>
      <c r="C93" s="276"/>
      <c r="D93" s="276"/>
      <c r="E93" s="276"/>
      <c r="F93" s="277">
        <f t="shared" si="9"/>
        <v>0</v>
      </c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6">
      <c r="A94" s="274">
        <v>13</v>
      </c>
      <c r="B94" s="275"/>
      <c r="C94" s="276"/>
      <c r="D94" s="276"/>
      <c r="E94" s="276"/>
      <c r="F94" s="277">
        <f t="shared" si="9"/>
        <v>0</v>
      </c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6">
      <c r="A95" s="274">
        <v>14</v>
      </c>
      <c r="B95" s="275"/>
      <c r="C95" s="276"/>
      <c r="D95" s="276"/>
      <c r="E95" s="276"/>
      <c r="F95" s="277">
        <f t="shared" si="9"/>
        <v>0</v>
      </c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6">
      <c r="A96" s="274">
        <v>15</v>
      </c>
      <c r="B96" s="275"/>
      <c r="C96" s="276"/>
      <c r="D96" s="276"/>
      <c r="E96" s="276"/>
      <c r="F96" s="277">
        <f t="shared" si="9"/>
        <v>0</v>
      </c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6.2">
      <c r="A97" s="278" t="s">
        <v>551</v>
      </c>
      <c r="B97" s="155" t="s">
        <v>565</v>
      </c>
      <c r="C97" s="279">
        <f>SUM(C82:C96)</f>
        <v>0</v>
      </c>
      <c r="D97" s="279"/>
      <c r="E97" s="279">
        <f t="shared" ref="E97:F97" si="10">SUM(E82:E96)</f>
        <v>0</v>
      </c>
      <c r="F97" s="279">
        <f t="shared" si="10"/>
        <v>0</v>
      </c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6">
      <c r="A98" s="273" t="s">
        <v>553</v>
      </c>
      <c r="B98" s="284"/>
      <c r="C98" s="277"/>
      <c r="D98" s="277"/>
      <c r="E98" s="277"/>
      <c r="F98" s="277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6">
      <c r="A99" s="274">
        <v>1</v>
      </c>
      <c r="B99" s="275"/>
      <c r="C99" s="276"/>
      <c r="D99" s="276"/>
      <c r="E99" s="276"/>
      <c r="F99" s="277">
        <f t="shared" ref="F99:F113" si="11">C99-E99</f>
        <v>0</v>
      </c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6">
      <c r="A100" s="274">
        <v>2</v>
      </c>
      <c r="B100" s="275"/>
      <c r="C100" s="276"/>
      <c r="D100" s="276"/>
      <c r="E100" s="276"/>
      <c r="F100" s="277">
        <f t="shared" si="11"/>
        <v>0</v>
      </c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6">
      <c r="A101" s="274">
        <v>3</v>
      </c>
      <c r="B101" s="275"/>
      <c r="C101" s="276"/>
      <c r="D101" s="276"/>
      <c r="E101" s="276"/>
      <c r="F101" s="277">
        <f t="shared" si="11"/>
        <v>0</v>
      </c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6">
      <c r="A102" s="274">
        <v>4</v>
      </c>
      <c r="B102" s="275"/>
      <c r="C102" s="276"/>
      <c r="D102" s="276"/>
      <c r="E102" s="276"/>
      <c r="F102" s="277">
        <f t="shared" si="11"/>
        <v>0</v>
      </c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6">
      <c r="A103" s="274">
        <v>5</v>
      </c>
      <c r="B103" s="275"/>
      <c r="C103" s="276"/>
      <c r="D103" s="276"/>
      <c r="E103" s="276"/>
      <c r="F103" s="277">
        <f t="shared" si="11"/>
        <v>0</v>
      </c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6">
      <c r="A104" s="274">
        <v>6</v>
      </c>
      <c r="B104" s="275"/>
      <c r="C104" s="276"/>
      <c r="D104" s="276"/>
      <c r="E104" s="276"/>
      <c r="F104" s="277">
        <f t="shared" si="11"/>
        <v>0</v>
      </c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6">
      <c r="A105" s="274">
        <v>7</v>
      </c>
      <c r="B105" s="275"/>
      <c r="C105" s="276"/>
      <c r="D105" s="276"/>
      <c r="E105" s="276"/>
      <c r="F105" s="277">
        <f t="shared" si="11"/>
        <v>0</v>
      </c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6">
      <c r="A106" s="274">
        <v>8</v>
      </c>
      <c r="B106" s="275"/>
      <c r="C106" s="276"/>
      <c r="D106" s="276"/>
      <c r="E106" s="276"/>
      <c r="F106" s="277">
        <f t="shared" si="11"/>
        <v>0</v>
      </c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6">
      <c r="A107" s="274">
        <v>9</v>
      </c>
      <c r="B107" s="275"/>
      <c r="C107" s="276"/>
      <c r="D107" s="276"/>
      <c r="E107" s="276"/>
      <c r="F107" s="277">
        <f t="shared" si="11"/>
        <v>0</v>
      </c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6">
      <c r="A108" s="274">
        <v>10</v>
      </c>
      <c r="B108" s="275"/>
      <c r="C108" s="276"/>
      <c r="D108" s="276"/>
      <c r="E108" s="276"/>
      <c r="F108" s="277">
        <f t="shared" si="11"/>
        <v>0</v>
      </c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6">
      <c r="A109" s="274">
        <v>11</v>
      </c>
      <c r="B109" s="275"/>
      <c r="C109" s="276"/>
      <c r="D109" s="276"/>
      <c r="E109" s="276"/>
      <c r="F109" s="277">
        <f t="shared" si="11"/>
        <v>0</v>
      </c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6">
      <c r="A110" s="274">
        <v>12</v>
      </c>
      <c r="B110" s="275"/>
      <c r="C110" s="276"/>
      <c r="D110" s="276"/>
      <c r="E110" s="276"/>
      <c r="F110" s="277">
        <f t="shared" si="11"/>
        <v>0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6">
      <c r="A111" s="274">
        <v>13</v>
      </c>
      <c r="B111" s="275"/>
      <c r="C111" s="276"/>
      <c r="D111" s="276"/>
      <c r="E111" s="276"/>
      <c r="F111" s="277">
        <f t="shared" si="11"/>
        <v>0</v>
      </c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6">
      <c r="A112" s="274">
        <v>14</v>
      </c>
      <c r="B112" s="275"/>
      <c r="C112" s="276"/>
      <c r="D112" s="276"/>
      <c r="E112" s="276"/>
      <c r="F112" s="277">
        <f t="shared" si="11"/>
        <v>0</v>
      </c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6">
      <c r="A113" s="274">
        <v>15</v>
      </c>
      <c r="B113" s="275"/>
      <c r="C113" s="276"/>
      <c r="D113" s="276"/>
      <c r="E113" s="276"/>
      <c r="F113" s="277">
        <f t="shared" si="11"/>
        <v>0</v>
      </c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6.2">
      <c r="A114" s="278" t="s">
        <v>554</v>
      </c>
      <c r="B114" s="155" t="s">
        <v>566</v>
      </c>
      <c r="C114" s="279">
        <f>SUM(C99:C113)</f>
        <v>0</v>
      </c>
      <c r="D114" s="279"/>
      <c r="E114" s="279">
        <f t="shared" ref="E114:F114" si="12">SUM(E99:E113)</f>
        <v>0</v>
      </c>
      <c r="F114" s="279">
        <f t="shared" si="12"/>
        <v>0</v>
      </c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21.75" customHeight="1">
      <c r="A115" s="273" t="s">
        <v>556</v>
      </c>
      <c r="B115" s="155"/>
      <c r="C115" s="272"/>
      <c r="D115" s="272"/>
      <c r="E115" s="272"/>
      <c r="F115" s="272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6">
      <c r="A116" s="274">
        <v>1</v>
      </c>
      <c r="B116" s="275"/>
      <c r="C116" s="276"/>
      <c r="D116" s="276"/>
      <c r="E116" s="276"/>
      <c r="F116" s="277">
        <f t="shared" ref="F116:F130" si="13">C116-E116</f>
        <v>0</v>
      </c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6">
      <c r="A117" s="274">
        <v>2</v>
      </c>
      <c r="B117" s="275"/>
      <c r="C117" s="276"/>
      <c r="D117" s="276"/>
      <c r="E117" s="276"/>
      <c r="F117" s="277">
        <f t="shared" si="13"/>
        <v>0</v>
      </c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6">
      <c r="A118" s="274">
        <v>3</v>
      </c>
      <c r="B118" s="275"/>
      <c r="C118" s="276"/>
      <c r="D118" s="276"/>
      <c r="E118" s="276"/>
      <c r="F118" s="277">
        <f t="shared" si="13"/>
        <v>0</v>
      </c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6">
      <c r="A119" s="274">
        <v>4</v>
      </c>
      <c r="B119" s="275"/>
      <c r="C119" s="276"/>
      <c r="D119" s="276"/>
      <c r="E119" s="276"/>
      <c r="F119" s="277">
        <f t="shared" si="13"/>
        <v>0</v>
      </c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6">
      <c r="A120" s="274">
        <v>5</v>
      </c>
      <c r="B120" s="275"/>
      <c r="C120" s="276"/>
      <c r="D120" s="276"/>
      <c r="E120" s="276"/>
      <c r="F120" s="277">
        <f t="shared" si="13"/>
        <v>0</v>
      </c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6">
      <c r="A121" s="274">
        <v>6</v>
      </c>
      <c r="B121" s="275"/>
      <c r="C121" s="276"/>
      <c r="D121" s="276"/>
      <c r="E121" s="276"/>
      <c r="F121" s="277">
        <f t="shared" si="13"/>
        <v>0</v>
      </c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6">
      <c r="A122" s="274">
        <v>7</v>
      </c>
      <c r="B122" s="275"/>
      <c r="C122" s="276"/>
      <c r="D122" s="276"/>
      <c r="E122" s="276"/>
      <c r="F122" s="277">
        <f t="shared" si="13"/>
        <v>0</v>
      </c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6">
      <c r="A123" s="274">
        <v>8</v>
      </c>
      <c r="B123" s="275"/>
      <c r="C123" s="276"/>
      <c r="D123" s="276"/>
      <c r="E123" s="276"/>
      <c r="F123" s="277">
        <f t="shared" si="13"/>
        <v>0</v>
      </c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6">
      <c r="A124" s="274">
        <v>9</v>
      </c>
      <c r="B124" s="275"/>
      <c r="C124" s="276"/>
      <c r="D124" s="276"/>
      <c r="E124" s="276"/>
      <c r="F124" s="277">
        <f t="shared" si="13"/>
        <v>0</v>
      </c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6">
      <c r="A125" s="274">
        <v>10</v>
      </c>
      <c r="B125" s="275"/>
      <c r="C125" s="276"/>
      <c r="D125" s="276"/>
      <c r="E125" s="276"/>
      <c r="F125" s="277">
        <f t="shared" si="13"/>
        <v>0</v>
      </c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6">
      <c r="A126" s="274">
        <v>11</v>
      </c>
      <c r="B126" s="275"/>
      <c r="C126" s="276"/>
      <c r="D126" s="276"/>
      <c r="E126" s="276"/>
      <c r="F126" s="277">
        <f t="shared" si="13"/>
        <v>0</v>
      </c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6">
      <c r="A127" s="274">
        <v>12</v>
      </c>
      <c r="B127" s="275"/>
      <c r="C127" s="276"/>
      <c r="D127" s="276"/>
      <c r="E127" s="276"/>
      <c r="F127" s="277">
        <f t="shared" si="13"/>
        <v>0</v>
      </c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6">
      <c r="A128" s="274">
        <v>13</v>
      </c>
      <c r="B128" s="275"/>
      <c r="C128" s="276"/>
      <c r="D128" s="276"/>
      <c r="E128" s="276"/>
      <c r="F128" s="277">
        <f t="shared" si="13"/>
        <v>0</v>
      </c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6">
      <c r="A129" s="274">
        <v>14</v>
      </c>
      <c r="B129" s="275"/>
      <c r="C129" s="276"/>
      <c r="D129" s="276"/>
      <c r="E129" s="276"/>
      <c r="F129" s="277">
        <f t="shared" si="13"/>
        <v>0</v>
      </c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6">
      <c r="A130" s="274">
        <v>15</v>
      </c>
      <c r="B130" s="275"/>
      <c r="C130" s="276"/>
      <c r="D130" s="276"/>
      <c r="E130" s="276"/>
      <c r="F130" s="277">
        <f t="shared" si="13"/>
        <v>0</v>
      </c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6.2">
      <c r="A131" s="278" t="s">
        <v>557</v>
      </c>
      <c r="B131" s="155" t="s">
        <v>567</v>
      </c>
      <c r="C131" s="279">
        <f>SUM(C116:C130)</f>
        <v>0</v>
      </c>
      <c r="D131" s="279"/>
      <c r="E131" s="279">
        <f t="shared" ref="E131:F131" si="14">SUM(E116:E130)</f>
        <v>0</v>
      </c>
      <c r="F131" s="279">
        <f t="shared" si="14"/>
        <v>0</v>
      </c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6.2">
      <c r="A132" s="270" t="s">
        <v>559</v>
      </c>
      <c r="B132" s="155"/>
      <c r="C132" s="272"/>
      <c r="D132" s="272"/>
      <c r="E132" s="272"/>
      <c r="F132" s="272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6">
      <c r="A133" s="434" t="s">
        <v>1009</v>
      </c>
      <c r="B133" s="275"/>
      <c r="C133" s="439">
        <v>1495</v>
      </c>
      <c r="D133" s="443">
        <v>9.6199999999999994E-2</v>
      </c>
      <c r="E133" s="276"/>
      <c r="F133" s="277">
        <f t="shared" ref="F133" si="15">C133-E133</f>
        <v>1495</v>
      </c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6">
      <c r="A134" s="429" t="s">
        <v>1003</v>
      </c>
      <c r="B134" s="430"/>
      <c r="C134" s="431">
        <v>1048</v>
      </c>
      <c r="D134" s="432">
        <v>3.0000000000000001E-3</v>
      </c>
      <c r="E134" s="276"/>
      <c r="F134" s="277">
        <f t="shared" ref="F134:F147" si="16">C134-E134</f>
        <v>1048</v>
      </c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6">
      <c r="A135" s="429" t="s">
        <v>1004</v>
      </c>
      <c r="B135" s="430"/>
      <c r="C135" s="431">
        <v>885</v>
      </c>
      <c r="D135" s="432">
        <v>6.3E-3</v>
      </c>
      <c r="E135" s="276"/>
      <c r="F135" s="277">
        <f t="shared" si="16"/>
        <v>885</v>
      </c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6">
      <c r="A136" s="429" t="s">
        <v>1005</v>
      </c>
      <c r="B136" s="430"/>
      <c r="C136" s="431">
        <v>493</v>
      </c>
      <c r="D136" s="432">
        <v>2.0999999999999999E-3</v>
      </c>
      <c r="E136" s="276"/>
      <c r="F136" s="277">
        <f t="shared" si="16"/>
        <v>493</v>
      </c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6">
      <c r="A137" s="429" t="s">
        <v>1006</v>
      </c>
      <c r="B137" s="430"/>
      <c r="C137" s="431">
        <v>90</v>
      </c>
      <c r="D137" s="432">
        <v>0.01</v>
      </c>
      <c r="E137" s="276"/>
      <c r="F137" s="277">
        <f t="shared" si="16"/>
        <v>90</v>
      </c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6">
      <c r="A138" s="429" t="s">
        <v>1007</v>
      </c>
      <c r="B138" s="430"/>
      <c r="C138" s="431">
        <v>416</v>
      </c>
      <c r="D138" s="432">
        <v>8.9999999999999998E-4</v>
      </c>
      <c r="E138" s="276"/>
      <c r="F138" s="277">
        <f t="shared" si="16"/>
        <v>416</v>
      </c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6">
      <c r="A139" s="429" t="s">
        <v>1008</v>
      </c>
      <c r="B139" s="430"/>
      <c r="C139" s="431">
        <v>203</v>
      </c>
      <c r="D139" s="432">
        <v>8.0999999999999996E-3</v>
      </c>
      <c r="E139" s="276"/>
      <c r="F139" s="277">
        <f t="shared" si="16"/>
        <v>203</v>
      </c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6">
      <c r="A140" s="274">
        <v>8</v>
      </c>
      <c r="B140" s="275"/>
      <c r="C140" s="276"/>
      <c r="D140" s="276"/>
      <c r="E140" s="276"/>
      <c r="F140" s="277">
        <f t="shared" si="16"/>
        <v>0</v>
      </c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6">
      <c r="A141" s="274">
        <v>9</v>
      </c>
      <c r="B141" s="275"/>
      <c r="C141" s="276"/>
      <c r="D141" s="276"/>
      <c r="E141" s="276"/>
      <c r="F141" s="277">
        <f t="shared" si="16"/>
        <v>0</v>
      </c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6">
      <c r="A142" s="274">
        <v>10</v>
      </c>
      <c r="B142" s="275"/>
      <c r="C142" s="276"/>
      <c r="D142" s="276"/>
      <c r="E142" s="276"/>
      <c r="F142" s="277">
        <f t="shared" si="16"/>
        <v>0</v>
      </c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6">
      <c r="A143" s="274">
        <v>11</v>
      </c>
      <c r="B143" s="275"/>
      <c r="C143" s="276"/>
      <c r="D143" s="276"/>
      <c r="E143" s="276"/>
      <c r="F143" s="277">
        <f t="shared" si="16"/>
        <v>0</v>
      </c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6">
      <c r="A144" s="274">
        <v>12</v>
      </c>
      <c r="B144" s="275"/>
      <c r="C144" s="276"/>
      <c r="D144" s="276"/>
      <c r="E144" s="276"/>
      <c r="F144" s="277">
        <f t="shared" si="16"/>
        <v>0</v>
      </c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6">
      <c r="A145" s="274">
        <v>13</v>
      </c>
      <c r="B145" s="275"/>
      <c r="C145" s="276"/>
      <c r="D145" s="276"/>
      <c r="E145" s="276"/>
      <c r="F145" s="277">
        <f t="shared" si="16"/>
        <v>0</v>
      </c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6">
      <c r="A146" s="274">
        <v>14</v>
      </c>
      <c r="B146" s="275"/>
      <c r="C146" s="276"/>
      <c r="D146" s="276"/>
      <c r="E146" s="276"/>
      <c r="F146" s="277">
        <f t="shared" si="16"/>
        <v>0</v>
      </c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6">
      <c r="A147" s="274">
        <v>15</v>
      </c>
      <c r="B147" s="275"/>
      <c r="C147" s="276"/>
      <c r="D147" s="276"/>
      <c r="E147" s="276"/>
      <c r="F147" s="277">
        <f t="shared" si="16"/>
        <v>0</v>
      </c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6.2">
      <c r="A148" s="278" t="s">
        <v>560</v>
      </c>
      <c r="B148" s="155" t="s">
        <v>568</v>
      </c>
      <c r="C148" s="279">
        <f>SUM(C133:C147)</f>
        <v>4630</v>
      </c>
      <c r="D148" s="279"/>
      <c r="E148" s="279">
        <f t="shared" ref="E148:F148" si="17">SUM(E133:E147)</f>
        <v>0</v>
      </c>
      <c r="F148" s="279">
        <f t="shared" si="17"/>
        <v>4630</v>
      </c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6.2">
      <c r="A149" s="282" t="s">
        <v>569</v>
      </c>
      <c r="B149" s="155" t="s">
        <v>570</v>
      </c>
      <c r="C149" s="279">
        <f>C148+C131+C114+C97</f>
        <v>4630</v>
      </c>
      <c r="D149" s="279"/>
      <c r="E149" s="279">
        <f t="shared" ref="E149:F149" si="18">E148+E131+E114+E97</f>
        <v>0</v>
      </c>
      <c r="F149" s="279">
        <f t="shared" si="18"/>
        <v>4630</v>
      </c>
      <c r="G149" s="5"/>
      <c r="H149" s="256">
        <f>F149+F79+E79</f>
        <v>30004</v>
      </c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6">
      <c r="A150" s="24"/>
      <c r="B150" s="285"/>
      <c r="C150" s="197"/>
      <c r="D150" s="197"/>
      <c r="E150" s="197"/>
      <c r="F150" s="197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6">
      <c r="A151" s="124" t="s">
        <v>7</v>
      </c>
      <c r="B151" s="459" t="str">
        <f>pdeReportingDate</f>
        <v>02.03.2026</v>
      </c>
      <c r="C151" s="455"/>
      <c r="D151" s="455"/>
      <c r="E151" s="455"/>
      <c r="F151" s="455"/>
      <c r="G151" s="455"/>
      <c r="H151" s="45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6">
      <c r="A152" s="124"/>
      <c r="B152" s="125"/>
      <c r="C152" s="125"/>
      <c r="D152" s="125"/>
      <c r="E152" s="125"/>
      <c r="F152" s="125"/>
      <c r="G152" s="125"/>
      <c r="H152" s="12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6">
      <c r="A153" s="124" t="s">
        <v>292</v>
      </c>
      <c r="B153" s="460" t="str">
        <f>authorName</f>
        <v>Илияна Иванова Йорданова</v>
      </c>
      <c r="C153" s="455"/>
      <c r="D153" s="455"/>
      <c r="E153" s="455"/>
      <c r="F153" s="455"/>
      <c r="G153" s="455"/>
      <c r="H153" s="45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6">
      <c r="A154" s="124"/>
      <c r="B154" s="23"/>
      <c r="C154" s="23"/>
      <c r="D154" s="23"/>
      <c r="E154" s="23"/>
      <c r="F154" s="23"/>
      <c r="G154" s="23"/>
      <c r="H154" s="23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6">
      <c r="A155" s="124" t="s">
        <v>12</v>
      </c>
      <c r="B155" s="461"/>
      <c r="C155" s="455"/>
      <c r="D155" s="455"/>
      <c r="E155" s="455"/>
      <c r="F155" s="455"/>
      <c r="G155" s="455"/>
      <c r="H155" s="45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45" customHeight="1">
      <c r="A156" s="122"/>
      <c r="B156" s="479" t="s">
        <v>987</v>
      </c>
      <c r="C156" s="479"/>
      <c r="D156" s="479"/>
      <c r="E156" s="479"/>
      <c r="F156" s="121"/>
      <c r="G156" s="122"/>
      <c r="H156" s="32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6">
      <c r="A157" s="122"/>
      <c r="B157" s="454"/>
      <c r="C157" s="455"/>
      <c r="D157" s="455"/>
      <c r="E157" s="455"/>
      <c r="F157" s="121"/>
      <c r="G157" s="122"/>
      <c r="H157" s="32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6">
      <c r="A158" s="122"/>
      <c r="B158" s="454"/>
      <c r="C158" s="455"/>
      <c r="D158" s="455"/>
      <c r="E158" s="455"/>
      <c r="F158" s="121"/>
      <c r="G158" s="122"/>
      <c r="H158" s="32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6">
      <c r="A159" s="122"/>
      <c r="B159" s="454"/>
      <c r="C159" s="455"/>
      <c r="D159" s="455"/>
      <c r="E159" s="455"/>
      <c r="F159" s="121"/>
      <c r="G159" s="122"/>
      <c r="H159" s="32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6">
      <c r="A160" s="122"/>
      <c r="B160" s="454"/>
      <c r="C160" s="455"/>
      <c r="D160" s="455"/>
      <c r="E160" s="455"/>
      <c r="F160" s="121"/>
      <c r="G160" s="122"/>
      <c r="H160" s="32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6">
      <c r="A161" s="122"/>
      <c r="B161" s="454"/>
      <c r="C161" s="455"/>
      <c r="D161" s="455"/>
      <c r="E161" s="455"/>
      <c r="F161" s="121"/>
      <c r="G161" s="122"/>
      <c r="H161" s="32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6">
      <c r="A162" s="122"/>
      <c r="B162" s="454"/>
      <c r="C162" s="455"/>
      <c r="D162" s="455"/>
      <c r="E162" s="455"/>
      <c r="F162" s="121"/>
      <c r="G162" s="122"/>
      <c r="H162" s="32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6">
      <c r="A163" s="5"/>
      <c r="B163" s="286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6">
      <c r="A164" s="5"/>
      <c r="B164" s="286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6">
      <c r="A165" s="5"/>
      <c r="B165" s="286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6">
      <c r="A166" s="5"/>
      <c r="B166" s="286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6">
      <c r="A167" s="5"/>
      <c r="B167" s="286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6">
      <c r="A168" s="5"/>
      <c r="B168" s="286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6">
      <c r="A169" s="5"/>
      <c r="B169" s="286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6">
      <c r="A170" s="5"/>
      <c r="B170" s="286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6">
      <c r="A171" s="5"/>
      <c r="B171" s="286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6">
      <c r="A172" s="5"/>
      <c r="B172" s="286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6">
      <c r="A173" s="5"/>
      <c r="B173" s="286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6">
      <c r="A174" s="5"/>
      <c r="B174" s="286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6">
      <c r="A175" s="5"/>
      <c r="B175" s="286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6">
      <c r="A176" s="5"/>
      <c r="B176" s="286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6">
      <c r="A177" s="5"/>
      <c r="B177" s="286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6">
      <c r="A178" s="5"/>
      <c r="B178" s="286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6">
      <c r="A179" s="5"/>
      <c r="B179" s="286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6">
      <c r="A180" s="5"/>
      <c r="B180" s="286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6">
      <c r="A181" s="5"/>
      <c r="B181" s="286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6">
      <c r="A182" s="5"/>
      <c r="B182" s="286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6">
      <c r="A183" s="5"/>
      <c r="B183" s="286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6">
      <c r="A184" s="5"/>
      <c r="B184" s="286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6">
      <c r="A185" s="5"/>
      <c r="B185" s="286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6">
      <c r="A186" s="5"/>
      <c r="B186" s="286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6">
      <c r="A187" s="5"/>
      <c r="B187" s="286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6">
      <c r="A188" s="5"/>
      <c r="B188" s="286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6">
      <c r="A189" s="5"/>
      <c r="B189" s="286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6">
      <c r="A190" s="5"/>
      <c r="B190" s="286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6">
      <c r="A191" s="5"/>
      <c r="B191" s="286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6">
      <c r="A192" s="5"/>
      <c r="B192" s="286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6">
      <c r="A193" s="5"/>
      <c r="B193" s="286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6">
      <c r="A194" s="5"/>
      <c r="B194" s="286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6">
      <c r="A195" s="5"/>
      <c r="B195" s="286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6">
      <c r="A196" s="5"/>
      <c r="B196" s="286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6">
      <c r="A197" s="5"/>
      <c r="B197" s="286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6">
      <c r="A198" s="5"/>
      <c r="B198" s="286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6">
      <c r="A199" s="5"/>
      <c r="B199" s="286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6">
      <c r="A200" s="5"/>
      <c r="B200" s="286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6">
      <c r="A201" s="5"/>
      <c r="B201" s="286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6">
      <c r="A202" s="5"/>
      <c r="B202" s="286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6">
      <c r="A203" s="5"/>
      <c r="B203" s="286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6">
      <c r="A204" s="5"/>
      <c r="B204" s="286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6">
      <c r="A205" s="5"/>
      <c r="B205" s="286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6">
      <c r="A206" s="5"/>
      <c r="B206" s="286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6">
      <c r="A207" s="5"/>
      <c r="B207" s="286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6">
      <c r="A208" s="5"/>
      <c r="B208" s="286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6">
      <c r="A209" s="5"/>
      <c r="B209" s="286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6">
      <c r="A210" s="5"/>
      <c r="B210" s="286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6">
      <c r="A211" s="5"/>
      <c r="B211" s="286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6">
      <c r="A212" s="5"/>
      <c r="B212" s="286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6">
      <c r="A213" s="5"/>
      <c r="B213" s="286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6">
      <c r="A214" s="5"/>
      <c r="B214" s="286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6">
      <c r="A215" s="5"/>
      <c r="B215" s="286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6">
      <c r="A216" s="5"/>
      <c r="B216" s="286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6">
      <c r="A217" s="5"/>
      <c r="B217" s="286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6">
      <c r="A218" s="5"/>
      <c r="B218" s="286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6">
      <c r="A219" s="5"/>
      <c r="B219" s="286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6">
      <c r="A220" s="5"/>
      <c r="B220" s="286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6">
      <c r="A221" s="5"/>
      <c r="B221" s="286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6">
      <c r="A222" s="5"/>
      <c r="B222" s="286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6">
      <c r="A223" s="5"/>
      <c r="B223" s="286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6">
      <c r="A224" s="5"/>
      <c r="B224" s="286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6">
      <c r="A225" s="5"/>
      <c r="B225" s="286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6">
      <c r="A226" s="5"/>
      <c r="B226" s="286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6">
      <c r="A227" s="5"/>
      <c r="B227" s="286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6">
      <c r="A228" s="5"/>
      <c r="B228" s="286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6">
      <c r="A229" s="5"/>
      <c r="B229" s="286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6">
      <c r="A230" s="5"/>
      <c r="B230" s="286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6">
      <c r="A231" s="5"/>
      <c r="B231" s="286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6">
      <c r="A232" s="5"/>
      <c r="B232" s="286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6">
      <c r="A233" s="5"/>
      <c r="B233" s="286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6">
      <c r="A234" s="5"/>
      <c r="B234" s="286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6">
      <c r="A235" s="5"/>
      <c r="B235" s="286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6">
      <c r="A236" s="5"/>
      <c r="B236" s="286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6">
      <c r="A237" s="5"/>
      <c r="B237" s="286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6">
      <c r="A238" s="5"/>
      <c r="B238" s="286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6">
      <c r="A239" s="5"/>
      <c r="B239" s="286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6">
      <c r="A240" s="5"/>
      <c r="B240" s="286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6">
      <c r="A241" s="5"/>
      <c r="B241" s="286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6">
      <c r="A242" s="5"/>
      <c r="B242" s="286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6">
      <c r="A243" s="5"/>
      <c r="B243" s="286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6">
      <c r="A244" s="5"/>
      <c r="B244" s="286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6">
      <c r="A245" s="5"/>
      <c r="B245" s="286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6">
      <c r="A246" s="5"/>
      <c r="B246" s="286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6">
      <c r="A247" s="5"/>
      <c r="B247" s="286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6">
      <c r="A248" s="5"/>
      <c r="B248" s="286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6">
      <c r="A249" s="5"/>
      <c r="B249" s="286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6">
      <c r="A250" s="5"/>
      <c r="B250" s="286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6">
      <c r="A251" s="5"/>
      <c r="B251" s="286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6">
      <c r="A252" s="5"/>
      <c r="B252" s="286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6">
      <c r="A253" s="5"/>
      <c r="B253" s="286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6">
      <c r="A254" s="5"/>
      <c r="B254" s="286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6">
      <c r="A255" s="5"/>
      <c r="B255" s="286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6">
      <c r="A256" s="5"/>
      <c r="B256" s="286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6">
      <c r="A257" s="5"/>
      <c r="B257" s="286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6">
      <c r="A258" s="5"/>
      <c r="B258" s="286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6">
      <c r="A259" s="5"/>
      <c r="B259" s="286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6">
      <c r="A260" s="5"/>
      <c r="B260" s="286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6">
      <c r="A261" s="5"/>
      <c r="B261" s="286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6">
      <c r="A262" s="5"/>
      <c r="B262" s="286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6">
      <c r="A263" s="5"/>
      <c r="B263" s="286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6">
      <c r="A264" s="5"/>
      <c r="B264" s="286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6">
      <c r="A265" s="5"/>
      <c r="B265" s="286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6">
      <c r="A266" s="5"/>
      <c r="B266" s="286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6">
      <c r="A267" s="5"/>
      <c r="B267" s="286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6">
      <c r="A268" s="5"/>
      <c r="B268" s="286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6">
      <c r="A269" s="5"/>
      <c r="B269" s="286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6">
      <c r="A270" s="5"/>
      <c r="B270" s="286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6">
      <c r="A271" s="5"/>
      <c r="B271" s="286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6">
      <c r="A272" s="5"/>
      <c r="B272" s="286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6">
      <c r="A273" s="5"/>
      <c r="B273" s="286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6">
      <c r="A274" s="5"/>
      <c r="B274" s="286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6">
      <c r="A275" s="5"/>
      <c r="B275" s="286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6">
      <c r="A276" s="5"/>
      <c r="B276" s="286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6">
      <c r="A277" s="5"/>
      <c r="B277" s="286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6">
      <c r="A278" s="5"/>
      <c r="B278" s="286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6">
      <c r="A279" s="5"/>
      <c r="B279" s="286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6">
      <c r="A280" s="5"/>
      <c r="B280" s="286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6">
      <c r="A281" s="5"/>
      <c r="B281" s="286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6">
      <c r="A282" s="5"/>
      <c r="B282" s="286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6">
      <c r="A283" s="5"/>
      <c r="B283" s="286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6">
      <c r="A284" s="5"/>
      <c r="B284" s="286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6">
      <c r="A285" s="5"/>
      <c r="B285" s="286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6">
      <c r="A286" s="5"/>
      <c r="B286" s="286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6">
      <c r="A287" s="5"/>
      <c r="B287" s="286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6">
      <c r="A288" s="5"/>
      <c r="B288" s="286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6">
      <c r="A289" s="5"/>
      <c r="B289" s="286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6">
      <c r="A290" s="5"/>
      <c r="B290" s="286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6">
      <c r="A291" s="5"/>
      <c r="B291" s="286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6">
      <c r="A292" s="5"/>
      <c r="B292" s="286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6">
      <c r="A293" s="5"/>
      <c r="B293" s="286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6">
      <c r="A294" s="5"/>
      <c r="B294" s="286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6">
      <c r="A295" s="5"/>
      <c r="B295" s="286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6">
      <c r="A296" s="5"/>
      <c r="B296" s="286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6">
      <c r="A297" s="5"/>
      <c r="B297" s="286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6">
      <c r="A298" s="5"/>
      <c r="B298" s="286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6">
      <c r="A299" s="5"/>
      <c r="B299" s="286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6">
      <c r="A300" s="5"/>
      <c r="B300" s="286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6">
      <c r="A301" s="5"/>
      <c r="B301" s="286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6">
      <c r="A302" s="5"/>
      <c r="B302" s="286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6">
      <c r="A303" s="5"/>
      <c r="B303" s="286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6">
      <c r="A304" s="5"/>
      <c r="B304" s="286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6">
      <c r="A305" s="5"/>
      <c r="B305" s="286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6">
      <c r="A306" s="5"/>
      <c r="B306" s="286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6">
      <c r="A307" s="5"/>
      <c r="B307" s="286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6">
      <c r="A308" s="5"/>
      <c r="B308" s="286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6">
      <c r="A309" s="5"/>
      <c r="B309" s="286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6">
      <c r="A310" s="5"/>
      <c r="B310" s="286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6">
      <c r="A311" s="5"/>
      <c r="B311" s="286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6">
      <c r="A312" s="5"/>
      <c r="B312" s="286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6">
      <c r="A313" s="5"/>
      <c r="B313" s="286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6">
      <c r="A314" s="5"/>
      <c r="B314" s="286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6">
      <c r="A315" s="5"/>
      <c r="B315" s="286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6">
      <c r="A316" s="5"/>
      <c r="B316" s="286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6">
      <c r="A317" s="5"/>
      <c r="B317" s="286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6">
      <c r="A318" s="5"/>
      <c r="B318" s="286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6">
      <c r="A319" s="5"/>
      <c r="B319" s="286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6">
      <c r="A320" s="5"/>
      <c r="B320" s="286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6">
      <c r="A321" s="5"/>
      <c r="B321" s="286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6">
      <c r="A322" s="5"/>
      <c r="B322" s="286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6">
      <c r="A323" s="5"/>
      <c r="B323" s="286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6">
      <c r="A324" s="5"/>
      <c r="B324" s="286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6">
      <c r="A325" s="5"/>
      <c r="B325" s="286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6">
      <c r="A326" s="5"/>
      <c r="B326" s="286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6">
      <c r="A327" s="5"/>
      <c r="B327" s="286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6">
      <c r="A328" s="5"/>
      <c r="B328" s="286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6">
      <c r="A329" s="5"/>
      <c r="B329" s="286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6">
      <c r="A330" s="5"/>
      <c r="B330" s="286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6">
      <c r="A331" s="5"/>
      <c r="B331" s="286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6">
      <c r="A332" s="5"/>
      <c r="B332" s="286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6">
      <c r="A333" s="5"/>
      <c r="B333" s="286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6">
      <c r="A334" s="5"/>
      <c r="B334" s="286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6">
      <c r="A335" s="5"/>
      <c r="B335" s="286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6">
      <c r="A336" s="5"/>
      <c r="B336" s="286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6">
      <c r="A337" s="5"/>
      <c r="B337" s="286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6">
      <c r="A338" s="5"/>
      <c r="B338" s="286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6">
      <c r="A339" s="5"/>
      <c r="B339" s="286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6">
      <c r="A340" s="5"/>
      <c r="B340" s="286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6">
      <c r="A341" s="5"/>
      <c r="B341" s="286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6">
      <c r="A342" s="5"/>
      <c r="B342" s="286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6">
      <c r="A343" s="5"/>
      <c r="B343" s="286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6">
      <c r="A344" s="5"/>
      <c r="B344" s="286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6">
      <c r="A345" s="5"/>
      <c r="B345" s="286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6">
      <c r="A346" s="5"/>
      <c r="B346" s="286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6">
      <c r="A347" s="5"/>
      <c r="B347" s="286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6">
      <c r="A348" s="5"/>
      <c r="B348" s="286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6">
      <c r="A349" s="5"/>
      <c r="B349" s="286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6">
      <c r="A350" s="5"/>
      <c r="B350" s="286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6">
      <c r="A351" s="5"/>
      <c r="B351" s="286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6">
      <c r="A352" s="5"/>
      <c r="B352" s="286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6">
      <c r="A353" s="5"/>
      <c r="B353" s="286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6">
      <c r="A354" s="5"/>
      <c r="B354" s="286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6">
      <c r="A355" s="5"/>
      <c r="B355" s="286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6">
      <c r="A356" s="5"/>
      <c r="B356" s="286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6">
      <c r="A357" s="5"/>
      <c r="B357" s="286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6">
      <c r="A358" s="5"/>
      <c r="B358" s="286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6">
      <c r="A359" s="5"/>
      <c r="B359" s="286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6">
      <c r="A360" s="5"/>
      <c r="B360" s="286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6">
      <c r="A361" s="5"/>
      <c r="B361" s="286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6">
      <c r="A362" s="5"/>
      <c r="B362" s="286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6">
      <c r="A363" s="5"/>
      <c r="B363" s="286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6">
      <c r="A364" s="5"/>
      <c r="B364" s="286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6">
      <c r="A365" s="5"/>
      <c r="B365" s="286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6">
      <c r="A366" s="5"/>
      <c r="B366" s="286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6">
      <c r="A367" s="5"/>
      <c r="B367" s="286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6">
      <c r="A368" s="5"/>
      <c r="B368" s="286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6">
      <c r="A369" s="5"/>
      <c r="B369" s="286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6">
      <c r="A370" s="5"/>
      <c r="B370" s="286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6">
      <c r="A371" s="5"/>
      <c r="B371" s="286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6">
      <c r="A372" s="5"/>
      <c r="B372" s="286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6">
      <c r="A373" s="5"/>
      <c r="B373" s="286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6">
      <c r="A374" s="5"/>
      <c r="B374" s="286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6">
      <c r="A375" s="5"/>
      <c r="B375" s="286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6">
      <c r="A376" s="5"/>
      <c r="B376" s="286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6">
      <c r="A377" s="5"/>
      <c r="B377" s="286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6">
      <c r="A378" s="5"/>
      <c r="B378" s="286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6">
      <c r="A379" s="5"/>
      <c r="B379" s="286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6">
      <c r="A380" s="5"/>
      <c r="B380" s="286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6">
      <c r="A381" s="5"/>
      <c r="B381" s="286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6">
      <c r="A382" s="5"/>
      <c r="B382" s="286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6">
      <c r="A383" s="5"/>
      <c r="B383" s="286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6">
      <c r="A384" s="5"/>
      <c r="B384" s="286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6">
      <c r="A385" s="5"/>
      <c r="B385" s="286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6">
      <c r="A386" s="5"/>
      <c r="B386" s="286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6">
      <c r="A387" s="5"/>
      <c r="B387" s="286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6">
      <c r="A388" s="5"/>
      <c r="B388" s="286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6">
      <c r="A389" s="5"/>
      <c r="B389" s="286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6">
      <c r="A390" s="5"/>
      <c r="B390" s="286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6">
      <c r="A391" s="5"/>
      <c r="B391" s="286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6">
      <c r="A392" s="5"/>
      <c r="B392" s="286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6">
      <c r="A393" s="5"/>
      <c r="B393" s="286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6">
      <c r="A394" s="5"/>
      <c r="B394" s="286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6">
      <c r="A395" s="5"/>
      <c r="B395" s="286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6">
      <c r="A396" s="5"/>
      <c r="B396" s="286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6">
      <c r="A397" s="5"/>
      <c r="B397" s="286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6">
      <c r="A398" s="5"/>
      <c r="B398" s="286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6">
      <c r="A399" s="5"/>
      <c r="B399" s="286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6">
      <c r="A400" s="5"/>
      <c r="B400" s="286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6">
      <c r="A401" s="5"/>
      <c r="B401" s="286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6">
      <c r="A402" s="5"/>
      <c r="B402" s="286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6">
      <c r="A403" s="5"/>
      <c r="B403" s="286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6">
      <c r="A404" s="5"/>
      <c r="B404" s="286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6">
      <c r="A405" s="5"/>
      <c r="B405" s="286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6">
      <c r="A406" s="5"/>
      <c r="B406" s="286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6">
      <c r="A407" s="5"/>
      <c r="B407" s="286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6">
      <c r="A408" s="5"/>
      <c r="B408" s="286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6">
      <c r="A409" s="5"/>
      <c r="B409" s="286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6">
      <c r="A410" s="5"/>
      <c r="B410" s="286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6">
      <c r="A411" s="5"/>
      <c r="B411" s="286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6">
      <c r="A412" s="5"/>
      <c r="B412" s="286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6">
      <c r="A413" s="5"/>
      <c r="B413" s="286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6">
      <c r="A414" s="5"/>
      <c r="B414" s="286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6">
      <c r="A415" s="5"/>
      <c r="B415" s="286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6">
      <c r="A416" s="5"/>
      <c r="B416" s="286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6">
      <c r="A417" s="5"/>
      <c r="B417" s="286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6">
      <c r="A418" s="5"/>
      <c r="B418" s="286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6">
      <c r="A419" s="5"/>
      <c r="B419" s="286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6">
      <c r="A420" s="5"/>
      <c r="B420" s="286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6">
      <c r="A421" s="5"/>
      <c r="B421" s="286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6">
      <c r="A422" s="5"/>
      <c r="B422" s="286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6">
      <c r="A423" s="5"/>
      <c r="B423" s="286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6">
      <c r="A424" s="5"/>
      <c r="B424" s="286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6">
      <c r="A425" s="5"/>
      <c r="B425" s="286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6">
      <c r="A426" s="5"/>
      <c r="B426" s="286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6">
      <c r="A427" s="5"/>
      <c r="B427" s="286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6">
      <c r="A428" s="5"/>
      <c r="B428" s="286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6">
      <c r="A429" s="5"/>
      <c r="B429" s="286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6">
      <c r="A430" s="5"/>
      <c r="B430" s="286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6">
      <c r="A431" s="5"/>
      <c r="B431" s="286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6">
      <c r="A432" s="5"/>
      <c r="B432" s="286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6">
      <c r="A433" s="5"/>
      <c r="B433" s="286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6">
      <c r="A434" s="5"/>
      <c r="B434" s="286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6">
      <c r="A435" s="5"/>
      <c r="B435" s="286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6">
      <c r="A436" s="5"/>
      <c r="B436" s="286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6">
      <c r="A437" s="5"/>
      <c r="B437" s="286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6">
      <c r="A438" s="5"/>
      <c r="B438" s="286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6">
      <c r="A439" s="5"/>
      <c r="B439" s="286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6">
      <c r="A440" s="5"/>
      <c r="B440" s="286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6">
      <c r="A441" s="5"/>
      <c r="B441" s="286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6">
      <c r="A442" s="5"/>
      <c r="B442" s="286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6">
      <c r="A443" s="5"/>
      <c r="B443" s="286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6">
      <c r="A444" s="5"/>
      <c r="B444" s="286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6">
      <c r="A445" s="5"/>
      <c r="B445" s="286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6">
      <c r="A446" s="5"/>
      <c r="B446" s="286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6">
      <c r="A447" s="5"/>
      <c r="B447" s="286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6">
      <c r="A448" s="5"/>
      <c r="B448" s="286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6">
      <c r="A449" s="5"/>
      <c r="B449" s="286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6">
      <c r="A450" s="5"/>
      <c r="B450" s="286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6">
      <c r="A451" s="5"/>
      <c r="B451" s="286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6">
      <c r="A452" s="5"/>
      <c r="B452" s="286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6">
      <c r="A453" s="5"/>
      <c r="B453" s="286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6">
      <c r="A454" s="5"/>
      <c r="B454" s="286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6">
      <c r="A455" s="5"/>
      <c r="B455" s="286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6">
      <c r="A456" s="5"/>
      <c r="B456" s="286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6">
      <c r="A457" s="5"/>
      <c r="B457" s="286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6">
      <c r="A458" s="5"/>
      <c r="B458" s="286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6">
      <c r="A459" s="5"/>
      <c r="B459" s="286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6">
      <c r="A460" s="5"/>
      <c r="B460" s="286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6">
      <c r="A461" s="5"/>
      <c r="B461" s="286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6">
      <c r="A462" s="5"/>
      <c r="B462" s="286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6">
      <c r="A463" s="5"/>
      <c r="B463" s="286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6">
      <c r="A464" s="5"/>
      <c r="B464" s="286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6">
      <c r="A465" s="5"/>
      <c r="B465" s="286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6">
      <c r="A466" s="5"/>
      <c r="B466" s="286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6">
      <c r="A467" s="5"/>
      <c r="B467" s="286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6">
      <c r="A468" s="5"/>
      <c r="B468" s="286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6">
      <c r="A469" s="5"/>
      <c r="B469" s="286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6">
      <c r="A470" s="5"/>
      <c r="B470" s="286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6">
      <c r="A471" s="5"/>
      <c r="B471" s="286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6">
      <c r="A472" s="5"/>
      <c r="B472" s="286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6">
      <c r="A473" s="5"/>
      <c r="B473" s="286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6">
      <c r="A474" s="5"/>
      <c r="B474" s="286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6">
      <c r="A475" s="5"/>
      <c r="B475" s="286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6">
      <c r="A476" s="5"/>
      <c r="B476" s="286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6">
      <c r="A477" s="5"/>
      <c r="B477" s="286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6">
      <c r="A478" s="5"/>
      <c r="B478" s="286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6">
      <c r="A479" s="5"/>
      <c r="B479" s="286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6">
      <c r="A480" s="5"/>
      <c r="B480" s="286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6">
      <c r="A481" s="5"/>
      <c r="B481" s="286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6">
      <c r="A482" s="5"/>
      <c r="B482" s="286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6">
      <c r="A483" s="5"/>
      <c r="B483" s="286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6">
      <c r="A484" s="5"/>
      <c r="B484" s="286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6">
      <c r="A485" s="5"/>
      <c r="B485" s="286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6">
      <c r="A486" s="5"/>
      <c r="B486" s="286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6">
      <c r="A487" s="5"/>
      <c r="B487" s="286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6">
      <c r="A488" s="5"/>
      <c r="B488" s="286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6">
      <c r="A489" s="5"/>
      <c r="B489" s="286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6">
      <c r="A490" s="5"/>
      <c r="B490" s="286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6">
      <c r="A491" s="5"/>
      <c r="B491" s="286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6">
      <c r="A492" s="5"/>
      <c r="B492" s="286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6">
      <c r="A493" s="5"/>
      <c r="B493" s="286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6">
      <c r="A494" s="5"/>
      <c r="B494" s="286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6">
      <c r="A495" s="5"/>
      <c r="B495" s="286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6">
      <c r="A496" s="5"/>
      <c r="B496" s="286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6">
      <c r="A497" s="5"/>
      <c r="B497" s="286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6">
      <c r="A498" s="5"/>
      <c r="B498" s="286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6">
      <c r="A499" s="5"/>
      <c r="B499" s="286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6">
      <c r="A500" s="5"/>
      <c r="B500" s="286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6">
      <c r="A501" s="5"/>
      <c r="B501" s="286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6">
      <c r="A502" s="5"/>
      <c r="B502" s="286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6">
      <c r="A503" s="5"/>
      <c r="B503" s="286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6">
      <c r="A504" s="5"/>
      <c r="B504" s="286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6">
      <c r="A505" s="5"/>
      <c r="B505" s="286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6">
      <c r="A506" s="5"/>
      <c r="B506" s="286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6">
      <c r="A507" s="5"/>
      <c r="B507" s="286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6">
      <c r="A508" s="5"/>
      <c r="B508" s="286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6">
      <c r="A509" s="5"/>
      <c r="B509" s="286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6">
      <c r="A510" s="5"/>
      <c r="B510" s="286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6">
      <c r="A511" s="5"/>
      <c r="B511" s="286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6">
      <c r="A512" s="5"/>
      <c r="B512" s="286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6">
      <c r="A513" s="5"/>
      <c r="B513" s="286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6">
      <c r="A514" s="5"/>
      <c r="B514" s="286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6">
      <c r="A515" s="5"/>
      <c r="B515" s="286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6">
      <c r="A516" s="5"/>
      <c r="B516" s="286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6">
      <c r="A517" s="5"/>
      <c r="B517" s="286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6">
      <c r="A518" s="5"/>
      <c r="B518" s="286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6">
      <c r="A519" s="5"/>
      <c r="B519" s="286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6">
      <c r="A520" s="5"/>
      <c r="B520" s="286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6">
      <c r="A521" s="5"/>
      <c r="B521" s="286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6">
      <c r="A522" s="5"/>
      <c r="B522" s="286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6">
      <c r="A523" s="5"/>
      <c r="B523" s="286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6">
      <c r="A524" s="5"/>
      <c r="B524" s="286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6">
      <c r="A525" s="5"/>
      <c r="B525" s="286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6">
      <c r="A526" s="5"/>
      <c r="B526" s="286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6">
      <c r="A527" s="5"/>
      <c r="B527" s="286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6">
      <c r="A528" s="5"/>
      <c r="B528" s="286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6">
      <c r="A529" s="5"/>
      <c r="B529" s="286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6">
      <c r="A530" s="5"/>
      <c r="B530" s="286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6">
      <c r="A531" s="5"/>
      <c r="B531" s="286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6">
      <c r="A532" s="5"/>
      <c r="B532" s="286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6">
      <c r="A533" s="5"/>
      <c r="B533" s="286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6">
      <c r="A534" s="5"/>
      <c r="B534" s="286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6">
      <c r="A535" s="5"/>
      <c r="B535" s="286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6">
      <c r="A536" s="5"/>
      <c r="B536" s="286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6">
      <c r="A537" s="5"/>
      <c r="B537" s="286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6">
      <c r="A538" s="5"/>
      <c r="B538" s="286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6">
      <c r="A539" s="5"/>
      <c r="B539" s="286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6">
      <c r="A540" s="5"/>
      <c r="B540" s="286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6">
      <c r="A541" s="5"/>
      <c r="B541" s="286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6">
      <c r="A542" s="5"/>
      <c r="B542" s="286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6">
      <c r="A543" s="5"/>
      <c r="B543" s="286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6">
      <c r="A544" s="5"/>
      <c r="B544" s="286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6">
      <c r="A545" s="5"/>
      <c r="B545" s="286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6">
      <c r="A546" s="5"/>
      <c r="B546" s="286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6">
      <c r="A547" s="5"/>
      <c r="B547" s="286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6">
      <c r="A548" s="5"/>
      <c r="B548" s="286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6">
      <c r="A549" s="5"/>
      <c r="B549" s="286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6">
      <c r="A550" s="5"/>
      <c r="B550" s="286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6">
      <c r="A551" s="5"/>
      <c r="B551" s="286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6">
      <c r="A552" s="5"/>
      <c r="B552" s="286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6">
      <c r="A553" s="5"/>
      <c r="B553" s="286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6">
      <c r="A554" s="5"/>
      <c r="B554" s="286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6">
      <c r="A555" s="5"/>
      <c r="B555" s="286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6">
      <c r="A556" s="5"/>
      <c r="B556" s="286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6">
      <c r="A557" s="5"/>
      <c r="B557" s="286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6">
      <c r="A558" s="5"/>
      <c r="B558" s="286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6">
      <c r="A559" s="5"/>
      <c r="B559" s="286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6">
      <c r="A560" s="5"/>
      <c r="B560" s="286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6">
      <c r="A561" s="5"/>
      <c r="B561" s="286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6">
      <c r="A562" s="5"/>
      <c r="B562" s="286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6">
      <c r="A563" s="5"/>
      <c r="B563" s="286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6">
      <c r="A564" s="5"/>
      <c r="B564" s="286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6">
      <c r="A565" s="5"/>
      <c r="B565" s="286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6">
      <c r="A566" s="5"/>
      <c r="B566" s="286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6">
      <c r="A567" s="5"/>
      <c r="B567" s="286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6">
      <c r="A568" s="5"/>
      <c r="B568" s="286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6">
      <c r="A569" s="5"/>
      <c r="B569" s="286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6">
      <c r="A570" s="5"/>
      <c r="B570" s="286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6">
      <c r="A571" s="5"/>
      <c r="B571" s="286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6">
      <c r="A572" s="5"/>
      <c r="B572" s="286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6">
      <c r="A573" s="5"/>
      <c r="B573" s="286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6">
      <c r="A574" s="5"/>
      <c r="B574" s="286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6">
      <c r="A575" s="5"/>
      <c r="B575" s="286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6">
      <c r="A576" s="5"/>
      <c r="B576" s="286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6">
      <c r="A577" s="5"/>
      <c r="B577" s="286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6">
      <c r="A578" s="5"/>
      <c r="B578" s="286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6">
      <c r="A579" s="5"/>
      <c r="B579" s="286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6">
      <c r="A580" s="5"/>
      <c r="B580" s="286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6">
      <c r="A581" s="5"/>
      <c r="B581" s="286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6">
      <c r="A582" s="5"/>
      <c r="B582" s="286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6">
      <c r="A583" s="5"/>
      <c r="B583" s="286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6">
      <c r="A584" s="5"/>
      <c r="B584" s="286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6">
      <c r="A585" s="5"/>
      <c r="B585" s="286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6">
      <c r="A586" s="5"/>
      <c r="B586" s="286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6">
      <c r="A587" s="5"/>
      <c r="B587" s="286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6">
      <c r="A588" s="5"/>
      <c r="B588" s="286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6">
      <c r="A589" s="5"/>
      <c r="B589" s="286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6">
      <c r="A590" s="5"/>
      <c r="B590" s="286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6">
      <c r="A591" s="5"/>
      <c r="B591" s="286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6">
      <c r="A592" s="5"/>
      <c r="B592" s="286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6">
      <c r="A593" s="5"/>
      <c r="B593" s="286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6">
      <c r="A594" s="5"/>
      <c r="B594" s="286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6">
      <c r="A595" s="5"/>
      <c r="B595" s="286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6">
      <c r="A596" s="5"/>
      <c r="B596" s="286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6">
      <c r="A597" s="5"/>
      <c r="B597" s="286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6">
      <c r="A598" s="5"/>
      <c r="B598" s="286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6">
      <c r="A599" s="5"/>
      <c r="B599" s="286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6">
      <c r="A600" s="5"/>
      <c r="B600" s="286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6">
      <c r="A601" s="5"/>
      <c r="B601" s="286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6">
      <c r="A602" s="5"/>
      <c r="B602" s="286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6">
      <c r="A603" s="5"/>
      <c r="B603" s="286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6">
      <c r="A604" s="5"/>
      <c r="B604" s="286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6">
      <c r="A605" s="5"/>
      <c r="B605" s="286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6">
      <c r="A606" s="5"/>
      <c r="B606" s="286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6">
      <c r="A607" s="5"/>
      <c r="B607" s="286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6">
      <c r="A608" s="5"/>
      <c r="B608" s="286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6">
      <c r="A609" s="5"/>
      <c r="B609" s="286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6">
      <c r="A610" s="5"/>
      <c r="B610" s="286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6">
      <c r="A611" s="5"/>
      <c r="B611" s="286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6">
      <c r="A612" s="5"/>
      <c r="B612" s="286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6">
      <c r="A613" s="5"/>
      <c r="B613" s="286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6">
      <c r="A614" s="5"/>
      <c r="B614" s="286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6">
      <c r="A615" s="5"/>
      <c r="B615" s="286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6">
      <c r="A616" s="5"/>
      <c r="B616" s="286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6">
      <c r="A617" s="5"/>
      <c r="B617" s="286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6">
      <c r="A618" s="5"/>
      <c r="B618" s="286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6">
      <c r="A619" s="5"/>
      <c r="B619" s="286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6">
      <c r="A620" s="5"/>
      <c r="B620" s="286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6">
      <c r="A621" s="5"/>
      <c r="B621" s="286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6">
      <c r="A622" s="5"/>
      <c r="B622" s="286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6">
      <c r="A623" s="5"/>
      <c r="B623" s="286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6">
      <c r="A624" s="5"/>
      <c r="B624" s="286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6">
      <c r="A625" s="5"/>
      <c r="B625" s="286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6">
      <c r="A626" s="5"/>
      <c r="B626" s="286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6">
      <c r="A627" s="5"/>
      <c r="B627" s="286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6">
      <c r="A628" s="5"/>
      <c r="B628" s="286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6">
      <c r="A629" s="5"/>
      <c r="B629" s="286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6">
      <c r="A630" s="5"/>
      <c r="B630" s="286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6">
      <c r="A631" s="5"/>
      <c r="B631" s="286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6">
      <c r="A632" s="5"/>
      <c r="B632" s="286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6">
      <c r="A633" s="5"/>
      <c r="B633" s="286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6">
      <c r="A634" s="5"/>
      <c r="B634" s="286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6">
      <c r="A635" s="5"/>
      <c r="B635" s="286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6">
      <c r="A636" s="5"/>
      <c r="B636" s="286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6">
      <c r="A637" s="5"/>
      <c r="B637" s="286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6">
      <c r="A638" s="5"/>
      <c r="B638" s="286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6">
      <c r="A639" s="5"/>
      <c r="B639" s="286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6">
      <c r="A640" s="5"/>
      <c r="B640" s="286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6">
      <c r="A641" s="5"/>
      <c r="B641" s="286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6">
      <c r="A642" s="5"/>
      <c r="B642" s="286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6">
      <c r="A643" s="5"/>
      <c r="B643" s="286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6">
      <c r="A644" s="5"/>
      <c r="B644" s="286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6">
      <c r="A645" s="5"/>
      <c r="B645" s="286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6">
      <c r="A646" s="5"/>
      <c r="B646" s="286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6">
      <c r="A647" s="5"/>
      <c r="B647" s="286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6">
      <c r="A648" s="5"/>
      <c r="B648" s="286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6">
      <c r="A649" s="5"/>
      <c r="B649" s="286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6">
      <c r="A650" s="5"/>
      <c r="B650" s="286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6">
      <c r="A651" s="5"/>
      <c r="B651" s="286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6">
      <c r="A652" s="5"/>
      <c r="B652" s="286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6">
      <c r="A653" s="5"/>
      <c r="B653" s="286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6">
      <c r="A654" s="5"/>
      <c r="B654" s="286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6">
      <c r="A655" s="5"/>
      <c r="B655" s="286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6">
      <c r="A656" s="5"/>
      <c r="B656" s="286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6">
      <c r="A657" s="5"/>
      <c r="B657" s="286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6">
      <c r="A658" s="5"/>
      <c r="B658" s="286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6">
      <c r="A659" s="5"/>
      <c r="B659" s="286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6">
      <c r="A660" s="5"/>
      <c r="B660" s="286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6">
      <c r="A661" s="5"/>
      <c r="B661" s="286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6">
      <c r="A662" s="5"/>
      <c r="B662" s="286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6">
      <c r="A663" s="5"/>
      <c r="B663" s="286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6">
      <c r="A664" s="5"/>
      <c r="B664" s="286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6">
      <c r="A665" s="5"/>
      <c r="B665" s="286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6">
      <c r="A666" s="5"/>
      <c r="B666" s="286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6">
      <c r="A667" s="5"/>
      <c r="B667" s="286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6">
      <c r="A668" s="5"/>
      <c r="B668" s="286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6">
      <c r="A669" s="5"/>
      <c r="B669" s="286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6">
      <c r="A670" s="5"/>
      <c r="B670" s="286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6">
      <c r="A671" s="5"/>
      <c r="B671" s="286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6">
      <c r="A672" s="5"/>
      <c r="B672" s="286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6">
      <c r="A673" s="5"/>
      <c r="B673" s="286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6">
      <c r="A674" s="5"/>
      <c r="B674" s="286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6">
      <c r="A675" s="5"/>
      <c r="B675" s="286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6">
      <c r="A676" s="5"/>
      <c r="B676" s="286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6">
      <c r="A677" s="5"/>
      <c r="B677" s="286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6">
      <c r="A678" s="5"/>
      <c r="B678" s="286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6">
      <c r="A679" s="5"/>
      <c r="B679" s="286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6">
      <c r="A680" s="5"/>
      <c r="B680" s="286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6">
      <c r="A681" s="5"/>
      <c r="B681" s="286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6">
      <c r="A682" s="5"/>
      <c r="B682" s="286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6">
      <c r="A683" s="5"/>
      <c r="B683" s="286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6">
      <c r="A684" s="5"/>
      <c r="B684" s="286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6">
      <c r="A685" s="5"/>
      <c r="B685" s="286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6">
      <c r="A686" s="5"/>
      <c r="B686" s="286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6">
      <c r="A687" s="5"/>
      <c r="B687" s="286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6">
      <c r="A688" s="5"/>
      <c r="B688" s="286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6">
      <c r="A689" s="5"/>
      <c r="B689" s="286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6">
      <c r="A690" s="5"/>
      <c r="B690" s="286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6">
      <c r="A691" s="5"/>
      <c r="B691" s="286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6">
      <c r="A692" s="5"/>
      <c r="B692" s="286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6">
      <c r="A693" s="5"/>
      <c r="B693" s="286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6">
      <c r="A694" s="5"/>
      <c r="B694" s="286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6">
      <c r="A695" s="5"/>
      <c r="B695" s="286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6">
      <c r="A696" s="5"/>
      <c r="B696" s="286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6">
      <c r="A697" s="5"/>
      <c r="B697" s="286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6">
      <c r="A698" s="5"/>
      <c r="B698" s="286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6">
      <c r="A699" s="5"/>
      <c r="B699" s="286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6">
      <c r="A700" s="5"/>
      <c r="B700" s="286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6">
      <c r="A701" s="5"/>
      <c r="B701" s="286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6">
      <c r="A702" s="5"/>
      <c r="B702" s="286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6">
      <c r="A703" s="5"/>
      <c r="B703" s="286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6">
      <c r="A704" s="5"/>
      <c r="B704" s="286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6">
      <c r="A705" s="5"/>
      <c r="B705" s="286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6">
      <c r="A706" s="5"/>
      <c r="B706" s="286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6">
      <c r="A707" s="5"/>
      <c r="B707" s="286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6">
      <c r="A708" s="5"/>
      <c r="B708" s="286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6">
      <c r="A709" s="5"/>
      <c r="B709" s="286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6">
      <c r="A710" s="5"/>
      <c r="B710" s="286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6">
      <c r="A711" s="5"/>
      <c r="B711" s="286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6">
      <c r="A712" s="5"/>
      <c r="B712" s="286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6">
      <c r="A713" s="5"/>
      <c r="B713" s="286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6">
      <c r="A714" s="5"/>
      <c r="B714" s="286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6">
      <c r="A715" s="5"/>
      <c r="B715" s="286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6">
      <c r="A716" s="5"/>
      <c r="B716" s="286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6">
      <c r="A717" s="5"/>
      <c r="B717" s="286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6">
      <c r="A718" s="5"/>
      <c r="B718" s="286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6">
      <c r="A719" s="5"/>
      <c r="B719" s="286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6">
      <c r="A720" s="5"/>
      <c r="B720" s="286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6">
      <c r="A721" s="5"/>
      <c r="B721" s="286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6">
      <c r="A722" s="5"/>
      <c r="B722" s="286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6">
      <c r="A723" s="5"/>
      <c r="B723" s="286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6">
      <c r="A724" s="5"/>
      <c r="B724" s="286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6">
      <c r="A725" s="5"/>
      <c r="B725" s="286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6">
      <c r="A726" s="5"/>
      <c r="B726" s="286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6">
      <c r="A727" s="5"/>
      <c r="B727" s="286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6">
      <c r="A728" s="5"/>
      <c r="B728" s="286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6">
      <c r="A729" s="5"/>
      <c r="B729" s="286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6">
      <c r="A730" s="5"/>
      <c r="B730" s="286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6">
      <c r="A731" s="5"/>
      <c r="B731" s="286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6">
      <c r="A732" s="5"/>
      <c r="B732" s="286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6">
      <c r="A733" s="5"/>
      <c r="B733" s="286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6">
      <c r="A734" s="5"/>
      <c r="B734" s="286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6">
      <c r="A735" s="5"/>
      <c r="B735" s="286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6">
      <c r="A736" s="5"/>
      <c r="B736" s="286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6">
      <c r="A737" s="5"/>
      <c r="B737" s="286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6">
      <c r="A738" s="5"/>
      <c r="B738" s="286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6">
      <c r="A739" s="5"/>
      <c r="B739" s="286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6">
      <c r="A740" s="5"/>
      <c r="B740" s="286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6">
      <c r="A741" s="5"/>
      <c r="B741" s="286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6">
      <c r="A742" s="5"/>
      <c r="B742" s="286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6">
      <c r="A743" s="5"/>
      <c r="B743" s="286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6">
      <c r="A744" s="5"/>
      <c r="B744" s="286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6">
      <c r="A745" s="5"/>
      <c r="B745" s="286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6">
      <c r="A746" s="5"/>
      <c r="B746" s="286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6">
      <c r="A747" s="5"/>
      <c r="B747" s="286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6">
      <c r="A748" s="5"/>
      <c r="B748" s="286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6">
      <c r="A749" s="5"/>
      <c r="B749" s="286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6">
      <c r="A750" s="5"/>
      <c r="B750" s="286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6">
      <c r="A751" s="5"/>
      <c r="B751" s="286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6">
      <c r="A752" s="5"/>
      <c r="B752" s="286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6">
      <c r="A753" s="5"/>
      <c r="B753" s="286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6">
      <c r="A754" s="5"/>
      <c r="B754" s="286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6">
      <c r="A755" s="5"/>
      <c r="B755" s="286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6">
      <c r="A756" s="5"/>
      <c r="B756" s="286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6">
      <c r="A757" s="5"/>
      <c r="B757" s="286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6">
      <c r="A758" s="5"/>
      <c r="B758" s="286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6">
      <c r="A759" s="5"/>
      <c r="B759" s="286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6">
      <c r="A760" s="5"/>
      <c r="B760" s="286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6">
      <c r="A761" s="5"/>
      <c r="B761" s="286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6">
      <c r="A762" s="5"/>
      <c r="B762" s="286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6">
      <c r="A763" s="5"/>
      <c r="B763" s="286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6">
      <c r="A764" s="5"/>
      <c r="B764" s="286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6">
      <c r="A765" s="5"/>
      <c r="B765" s="286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6">
      <c r="A766" s="5"/>
      <c r="B766" s="286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6">
      <c r="A767" s="5"/>
      <c r="B767" s="286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6">
      <c r="A768" s="5"/>
      <c r="B768" s="286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6">
      <c r="A769" s="5"/>
      <c r="B769" s="286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6">
      <c r="A770" s="5"/>
      <c r="B770" s="286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6">
      <c r="A771" s="5"/>
      <c r="B771" s="286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6">
      <c r="A772" s="5"/>
      <c r="B772" s="286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6">
      <c r="A773" s="5"/>
      <c r="B773" s="286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6">
      <c r="A774" s="5"/>
      <c r="B774" s="286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6">
      <c r="A775" s="5"/>
      <c r="B775" s="286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6">
      <c r="A776" s="5"/>
      <c r="B776" s="286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6">
      <c r="A777" s="5"/>
      <c r="B777" s="286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6">
      <c r="A778" s="5"/>
      <c r="B778" s="286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6">
      <c r="A779" s="5"/>
      <c r="B779" s="286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6">
      <c r="A780" s="5"/>
      <c r="B780" s="286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6">
      <c r="A781" s="5"/>
      <c r="B781" s="286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6">
      <c r="A782" s="5"/>
      <c r="B782" s="286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6">
      <c r="A783" s="5"/>
      <c r="B783" s="286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6">
      <c r="A784" s="5"/>
      <c r="B784" s="286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6">
      <c r="A785" s="5"/>
      <c r="B785" s="286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6">
      <c r="A786" s="5"/>
      <c r="B786" s="286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6">
      <c r="A787" s="5"/>
      <c r="B787" s="286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6">
      <c r="A788" s="5"/>
      <c r="B788" s="286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6">
      <c r="A789" s="5"/>
      <c r="B789" s="286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6">
      <c r="A790" s="5"/>
      <c r="B790" s="286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6">
      <c r="A791" s="5"/>
      <c r="B791" s="286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6">
      <c r="A792" s="5"/>
      <c r="B792" s="286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6">
      <c r="A793" s="5"/>
      <c r="B793" s="286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6">
      <c r="A794" s="5"/>
      <c r="B794" s="286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6">
      <c r="A795" s="5"/>
      <c r="B795" s="286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6">
      <c r="A796" s="5"/>
      <c r="B796" s="286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6">
      <c r="A797" s="5"/>
      <c r="B797" s="286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6">
      <c r="A798" s="5"/>
      <c r="B798" s="286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6">
      <c r="A799" s="5"/>
      <c r="B799" s="286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6">
      <c r="A800" s="5"/>
      <c r="B800" s="286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6">
      <c r="A801" s="5"/>
      <c r="B801" s="286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6">
      <c r="A802" s="5"/>
      <c r="B802" s="286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6">
      <c r="A803" s="5"/>
      <c r="B803" s="286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6">
      <c r="A804" s="5"/>
      <c r="B804" s="286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6">
      <c r="A805" s="5"/>
      <c r="B805" s="286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6">
      <c r="A806" s="5"/>
      <c r="B806" s="286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6">
      <c r="A807" s="5"/>
      <c r="B807" s="286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6">
      <c r="A808" s="5"/>
      <c r="B808" s="286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6">
      <c r="A809" s="5"/>
      <c r="B809" s="286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6">
      <c r="A810" s="5"/>
      <c r="B810" s="286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6">
      <c r="A811" s="5"/>
      <c r="B811" s="286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6">
      <c r="A812" s="5"/>
      <c r="B812" s="286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6">
      <c r="A813" s="5"/>
      <c r="B813" s="286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6">
      <c r="A814" s="5"/>
      <c r="B814" s="286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6">
      <c r="A815" s="5"/>
      <c r="B815" s="286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6">
      <c r="A816" s="5"/>
      <c r="B816" s="286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6">
      <c r="A817" s="5"/>
      <c r="B817" s="286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6">
      <c r="A818" s="5"/>
      <c r="B818" s="286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6">
      <c r="A819" s="5"/>
      <c r="B819" s="286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6">
      <c r="A820" s="5"/>
      <c r="B820" s="286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6">
      <c r="A821" s="5"/>
      <c r="B821" s="286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6">
      <c r="A822" s="5"/>
      <c r="B822" s="286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6">
      <c r="A823" s="5"/>
      <c r="B823" s="286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6">
      <c r="A824" s="5"/>
      <c r="B824" s="286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6">
      <c r="A825" s="5"/>
      <c r="B825" s="286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6">
      <c r="A826" s="5"/>
      <c r="B826" s="286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6">
      <c r="A827" s="5"/>
      <c r="B827" s="286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6">
      <c r="A828" s="5"/>
      <c r="B828" s="286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6">
      <c r="A829" s="5"/>
      <c r="B829" s="286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6">
      <c r="A830" s="5"/>
      <c r="B830" s="286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6">
      <c r="A831" s="5"/>
      <c r="B831" s="286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6">
      <c r="A832" s="5"/>
      <c r="B832" s="286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6">
      <c r="A833" s="5"/>
      <c r="B833" s="286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6">
      <c r="A834" s="5"/>
      <c r="B834" s="286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6">
      <c r="A835" s="5"/>
      <c r="B835" s="286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6">
      <c r="A836" s="5"/>
      <c r="B836" s="286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6">
      <c r="A837" s="5"/>
      <c r="B837" s="286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6">
      <c r="A838" s="5"/>
      <c r="B838" s="286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6">
      <c r="A839" s="5"/>
      <c r="B839" s="286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6">
      <c r="A840" s="5"/>
      <c r="B840" s="286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6">
      <c r="A841" s="5"/>
      <c r="B841" s="286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6">
      <c r="A842" s="5"/>
      <c r="B842" s="286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6">
      <c r="A843" s="5"/>
      <c r="B843" s="286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6">
      <c r="A844" s="5"/>
      <c r="B844" s="286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6">
      <c r="A845" s="5"/>
      <c r="B845" s="286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6">
      <c r="A846" s="5"/>
      <c r="B846" s="286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6">
      <c r="A847" s="5"/>
      <c r="B847" s="286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6">
      <c r="A848" s="5"/>
      <c r="B848" s="286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6">
      <c r="A849" s="5"/>
      <c r="B849" s="286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6">
      <c r="A850" s="5"/>
      <c r="B850" s="286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6">
      <c r="A851" s="5"/>
      <c r="B851" s="286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6">
      <c r="A852" s="5"/>
      <c r="B852" s="286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6">
      <c r="A853" s="5"/>
      <c r="B853" s="286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6">
      <c r="A854" s="5"/>
      <c r="B854" s="286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6">
      <c r="A855" s="5"/>
      <c r="B855" s="286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6">
      <c r="A856" s="5"/>
      <c r="B856" s="286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6">
      <c r="A857" s="5"/>
      <c r="B857" s="286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6">
      <c r="A858" s="5"/>
      <c r="B858" s="286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6">
      <c r="A859" s="5"/>
      <c r="B859" s="286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6">
      <c r="A860" s="5"/>
      <c r="B860" s="286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6">
      <c r="A861" s="5"/>
      <c r="B861" s="286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6">
      <c r="A862" s="5"/>
      <c r="B862" s="286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6">
      <c r="A863" s="5"/>
      <c r="B863" s="286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6">
      <c r="A864" s="5"/>
      <c r="B864" s="286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6">
      <c r="A865" s="5"/>
      <c r="B865" s="286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6">
      <c r="A866" s="5"/>
      <c r="B866" s="286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6">
      <c r="A867" s="5"/>
      <c r="B867" s="286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6">
      <c r="A868" s="5"/>
      <c r="B868" s="286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6">
      <c r="A869" s="5"/>
      <c r="B869" s="286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6">
      <c r="A870" s="5"/>
      <c r="B870" s="286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6">
      <c r="A871" s="5"/>
      <c r="B871" s="286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6">
      <c r="A872" s="5"/>
      <c r="B872" s="286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6">
      <c r="A873" s="5"/>
      <c r="B873" s="286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6">
      <c r="A874" s="5"/>
      <c r="B874" s="286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6">
      <c r="A875" s="5"/>
      <c r="B875" s="286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6">
      <c r="A876" s="5"/>
      <c r="B876" s="286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6">
      <c r="A877" s="5"/>
      <c r="B877" s="286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6">
      <c r="A878" s="5"/>
      <c r="B878" s="286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6">
      <c r="A879" s="5"/>
      <c r="B879" s="286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6">
      <c r="A880" s="5"/>
      <c r="B880" s="286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6">
      <c r="A881" s="5"/>
      <c r="B881" s="286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6">
      <c r="A882" s="5"/>
      <c r="B882" s="286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6">
      <c r="A883" s="5"/>
      <c r="B883" s="286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6">
      <c r="A884" s="5"/>
      <c r="B884" s="286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6">
      <c r="A885" s="5"/>
      <c r="B885" s="286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6">
      <c r="A886" s="5"/>
      <c r="B886" s="286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6">
      <c r="A887" s="5"/>
      <c r="B887" s="286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6">
      <c r="A888" s="5"/>
      <c r="B888" s="286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6">
      <c r="A889" s="5"/>
      <c r="B889" s="286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6">
      <c r="A890" s="5"/>
      <c r="B890" s="286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6">
      <c r="A891" s="5"/>
      <c r="B891" s="286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6">
      <c r="A892" s="5"/>
      <c r="B892" s="286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6">
      <c r="A893" s="5"/>
      <c r="B893" s="286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6">
      <c r="A894" s="5"/>
      <c r="B894" s="286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6">
      <c r="A895" s="5"/>
      <c r="B895" s="286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6">
      <c r="A896" s="5"/>
      <c r="B896" s="286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6">
      <c r="A897" s="5"/>
      <c r="B897" s="286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6">
      <c r="A898" s="5"/>
      <c r="B898" s="286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6">
      <c r="A899" s="5"/>
      <c r="B899" s="286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6">
      <c r="A900" s="5"/>
      <c r="B900" s="286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6">
      <c r="A901" s="5"/>
      <c r="B901" s="286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6">
      <c r="A902" s="5"/>
      <c r="B902" s="286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6">
      <c r="A903" s="5"/>
      <c r="B903" s="286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6">
      <c r="A904" s="5"/>
      <c r="B904" s="286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6">
      <c r="A905" s="5"/>
      <c r="B905" s="286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6">
      <c r="A906" s="5"/>
      <c r="B906" s="286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6">
      <c r="A907" s="5"/>
      <c r="B907" s="286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6">
      <c r="A908" s="5"/>
      <c r="B908" s="286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6">
      <c r="A909" s="5"/>
      <c r="B909" s="286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6">
      <c r="A910" s="5"/>
      <c r="B910" s="286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6">
      <c r="A911" s="5"/>
      <c r="B911" s="286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6">
      <c r="A912" s="5"/>
      <c r="B912" s="286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6">
      <c r="A913" s="5"/>
      <c r="B913" s="286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6">
      <c r="A914" s="5"/>
      <c r="B914" s="286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6">
      <c r="A915" s="5"/>
      <c r="B915" s="286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6">
      <c r="A916" s="5"/>
      <c r="B916" s="286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6">
      <c r="A917" s="5"/>
      <c r="B917" s="286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6">
      <c r="A918" s="5"/>
      <c r="B918" s="286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6">
      <c r="A919" s="5"/>
      <c r="B919" s="286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6">
      <c r="A920" s="5"/>
      <c r="B920" s="286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6">
      <c r="A921" s="5"/>
      <c r="B921" s="286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6">
      <c r="A922" s="5"/>
      <c r="B922" s="286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6">
      <c r="A923" s="5"/>
      <c r="B923" s="286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6">
      <c r="A924" s="5"/>
      <c r="B924" s="286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6">
      <c r="A925" s="5"/>
      <c r="B925" s="286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6">
      <c r="A926" s="5"/>
      <c r="B926" s="286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6">
      <c r="A927" s="5"/>
      <c r="B927" s="286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6">
      <c r="A928" s="5"/>
      <c r="B928" s="286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6">
      <c r="A929" s="5"/>
      <c r="B929" s="286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6">
      <c r="A930" s="5"/>
      <c r="B930" s="286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6">
      <c r="A931" s="5"/>
      <c r="B931" s="286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6">
      <c r="A932" s="5"/>
      <c r="B932" s="286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6">
      <c r="A933" s="5"/>
      <c r="B933" s="286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6">
      <c r="A934" s="5"/>
      <c r="B934" s="286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6">
      <c r="A935" s="5"/>
      <c r="B935" s="286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6">
      <c r="A936" s="5"/>
      <c r="B936" s="286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6">
      <c r="A937" s="5"/>
      <c r="B937" s="286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6">
      <c r="A938" s="5"/>
      <c r="B938" s="286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6">
      <c r="A939" s="5"/>
      <c r="B939" s="286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6">
      <c r="A940" s="5"/>
      <c r="B940" s="286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6">
      <c r="A941" s="5"/>
      <c r="B941" s="286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6">
      <c r="A942" s="5"/>
      <c r="B942" s="286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6">
      <c r="A943" s="5"/>
      <c r="B943" s="286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6">
      <c r="A944" s="5"/>
      <c r="B944" s="286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6">
      <c r="A945" s="5"/>
      <c r="B945" s="286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6">
      <c r="A946" s="5"/>
      <c r="B946" s="286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6">
      <c r="A947" s="5"/>
      <c r="B947" s="286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6">
      <c r="A948" s="5"/>
      <c r="B948" s="286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6">
      <c r="A949" s="5"/>
      <c r="B949" s="286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6">
      <c r="A950" s="5"/>
      <c r="B950" s="286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6">
      <c r="A951" s="5"/>
      <c r="B951" s="286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6">
      <c r="A952" s="5"/>
      <c r="B952" s="286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6">
      <c r="A953" s="5"/>
      <c r="B953" s="286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6">
      <c r="A954" s="5"/>
      <c r="B954" s="286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6">
      <c r="A955" s="5"/>
      <c r="B955" s="286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6">
      <c r="A956" s="5"/>
      <c r="B956" s="286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6">
      <c r="A957" s="5"/>
      <c r="B957" s="286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6">
      <c r="A958" s="5"/>
      <c r="B958" s="286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6">
      <c r="A959" s="5"/>
      <c r="B959" s="286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6">
      <c r="A960" s="5"/>
      <c r="B960" s="286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6">
      <c r="A961" s="5"/>
      <c r="B961" s="286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6">
      <c r="A962" s="5"/>
      <c r="B962" s="286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6">
      <c r="A963" s="5"/>
      <c r="B963" s="286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6">
      <c r="A964" s="5"/>
      <c r="B964" s="286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6">
      <c r="A965" s="5"/>
      <c r="B965" s="286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6">
      <c r="A966" s="5"/>
      <c r="B966" s="286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6">
      <c r="A967" s="5"/>
      <c r="B967" s="286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6">
      <c r="A968" s="5"/>
      <c r="B968" s="286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6">
      <c r="A969" s="5"/>
      <c r="B969" s="286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6">
      <c r="A970" s="5"/>
      <c r="B970" s="286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6">
      <c r="A971" s="5"/>
      <c r="B971" s="286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6">
      <c r="A972" s="5"/>
      <c r="B972" s="286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6">
      <c r="A973" s="5"/>
      <c r="B973" s="286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6">
      <c r="A974" s="5"/>
      <c r="B974" s="286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6">
      <c r="A975" s="5"/>
      <c r="B975" s="286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6">
      <c r="A976" s="5"/>
      <c r="B976" s="286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6">
      <c r="A977" s="5"/>
      <c r="B977" s="286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6">
      <c r="A978" s="5"/>
      <c r="B978" s="286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6">
      <c r="A979" s="5"/>
      <c r="B979" s="286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6">
      <c r="A980" s="5"/>
      <c r="B980" s="286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6">
      <c r="A981" s="5"/>
      <c r="B981" s="286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6">
      <c r="A982" s="5"/>
      <c r="B982" s="286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6">
      <c r="A983" s="5"/>
      <c r="B983" s="286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6">
      <c r="A984" s="5"/>
      <c r="B984" s="286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6">
      <c r="A985" s="5"/>
      <c r="B985" s="286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6">
      <c r="A986" s="5"/>
      <c r="B986" s="286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6">
      <c r="A987" s="5"/>
      <c r="B987" s="286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6">
      <c r="A988" s="5"/>
      <c r="B988" s="286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6">
      <c r="A989" s="5"/>
      <c r="B989" s="286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6">
      <c r="A990" s="5"/>
      <c r="B990" s="286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6">
      <c r="A991" s="5"/>
      <c r="B991" s="286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6">
      <c r="A992" s="5"/>
      <c r="B992" s="286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6">
      <c r="A993" s="5"/>
      <c r="B993" s="286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6">
      <c r="A994" s="5"/>
      <c r="B994" s="286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6">
      <c r="A995" s="5"/>
      <c r="B995" s="286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6">
      <c r="A996" s="5"/>
      <c r="B996" s="286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6">
      <c r="A997" s="5"/>
      <c r="B997" s="286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6">
      <c r="A998" s="5"/>
      <c r="B998" s="286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6">
      <c r="A999" s="5"/>
      <c r="B999" s="286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6">
      <c r="A1000" s="5"/>
      <c r="B1000" s="286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4">
    <mergeCell ref="B161:E161"/>
    <mergeCell ref="B162:E162"/>
    <mergeCell ref="A1:E1"/>
    <mergeCell ref="A3:D3"/>
    <mergeCell ref="A4:D4"/>
    <mergeCell ref="A5:D5"/>
    <mergeCell ref="B151:H151"/>
    <mergeCell ref="B153:H153"/>
    <mergeCell ref="B155:H155"/>
    <mergeCell ref="B156:E156"/>
    <mergeCell ref="B157:E157"/>
    <mergeCell ref="B158:E158"/>
    <mergeCell ref="B159:E159"/>
    <mergeCell ref="B160:E160"/>
  </mergeCells>
  <printOptions horizontalCentered="1"/>
  <pageMargins left="0.39370078740157483" right="0.39370078740157483" top="0.39370078740157483" bottom="0.39370078740157483" header="0" footer="0"/>
  <pageSetup paperSize="9" scale="58" orientation="portrait" r:id="rId1"/>
  <rowBreaks count="2" manualBreakCount="2">
    <brk id="61" max="6" man="1"/>
    <brk id="114" max="6" man="1"/>
  </rowBreaks>
  <colBreaks count="1" manualBreakCount="1">
    <brk id="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Z1000"/>
  <sheetViews>
    <sheetView topLeftCell="A23" workbookViewId="0">
      <selection activeCell="J40" sqref="J40"/>
    </sheetView>
  </sheetViews>
  <sheetFormatPr defaultColWidth="14.44140625" defaultRowHeight="15" customHeight="1"/>
  <cols>
    <col min="1" max="1" width="4.77734375" customWidth="1"/>
    <col min="2" max="2" width="55.77734375" customWidth="1"/>
    <col min="3" max="9" width="10.77734375" customWidth="1"/>
    <col min="10" max="10" width="13.77734375" customWidth="1"/>
    <col min="11" max="16" width="10.77734375" customWidth="1"/>
    <col min="17" max="18" width="14.77734375" customWidth="1"/>
    <col min="19" max="26" width="10.77734375" customWidth="1"/>
  </cols>
  <sheetData>
    <row r="1" spans="1:26" ht="15.6">
      <c r="A1" s="456" t="s">
        <v>571</v>
      </c>
      <c r="B1" s="455"/>
      <c r="C1" s="455"/>
      <c r="D1" s="455"/>
      <c r="E1" s="455"/>
      <c r="F1" s="455"/>
      <c r="G1" s="455"/>
      <c r="H1" s="455"/>
      <c r="I1" s="455"/>
      <c r="J1" s="455"/>
      <c r="K1" s="23"/>
      <c r="L1" s="19"/>
      <c r="M1" s="19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5.6">
      <c r="A2" s="21"/>
      <c r="B2" s="287"/>
      <c r="C2" s="288"/>
      <c r="D2" s="288"/>
      <c r="E2" s="288"/>
      <c r="F2" s="288"/>
      <c r="G2" s="288"/>
      <c r="H2" s="288"/>
      <c r="I2" s="288"/>
      <c r="J2" s="17"/>
      <c r="K2" s="19"/>
      <c r="L2" s="19"/>
      <c r="M2" s="19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5.6">
      <c r="A3" s="458" t="str">
        <f>CONCATENATE("на ",UPPER(pdeName))</f>
        <v>на ЕЙЧ АР КЕПИТЪЛ АД</v>
      </c>
      <c r="B3" s="455"/>
      <c r="C3" s="455"/>
      <c r="D3" s="455"/>
      <c r="E3" s="455"/>
      <c r="F3" s="455"/>
      <c r="G3" s="455"/>
      <c r="H3" s="455"/>
      <c r="I3" s="455"/>
      <c r="J3" s="455"/>
      <c r="K3" s="267"/>
      <c r="L3" s="5"/>
      <c r="M3" s="5"/>
      <c r="N3" s="5"/>
      <c r="O3" s="5"/>
      <c r="P3" s="124"/>
      <c r="Q3" s="125"/>
      <c r="R3" s="5"/>
      <c r="S3" s="5"/>
      <c r="T3" s="5"/>
      <c r="U3" s="5"/>
      <c r="V3" s="5"/>
      <c r="W3" s="5"/>
      <c r="X3" s="5"/>
      <c r="Y3" s="5"/>
      <c r="Z3" s="5"/>
    </row>
    <row r="4" spans="1:26" ht="15.6">
      <c r="A4" s="458" t="str">
        <f>CONCATENATE("ЕИК по БУЛСТАТ: ", pdeBulstat)</f>
        <v>ЕИК по БУЛСТАТ: 204654533</v>
      </c>
      <c r="B4" s="455"/>
      <c r="C4" s="455"/>
      <c r="D4" s="455"/>
      <c r="E4" s="455"/>
      <c r="F4" s="455"/>
      <c r="G4" s="455"/>
      <c r="H4" s="455"/>
      <c r="I4" s="455"/>
      <c r="J4" s="455"/>
      <c r="K4" s="5"/>
      <c r="L4" s="32"/>
      <c r="M4" s="5"/>
      <c r="N4" s="5"/>
      <c r="O4" s="5"/>
      <c r="P4" s="124"/>
      <c r="Q4" s="23"/>
      <c r="R4" s="5"/>
      <c r="S4" s="5"/>
      <c r="T4" s="5"/>
      <c r="U4" s="5"/>
      <c r="V4" s="5"/>
      <c r="W4" s="5"/>
      <c r="X4" s="5"/>
      <c r="Y4" s="5"/>
      <c r="Z4" s="5"/>
    </row>
    <row r="5" spans="1:26" ht="15.6">
      <c r="A5" s="458" t="str">
        <f>CONCATENATE("към ",TEXT(endDate,"dd.mm.yyyy")," г.")</f>
        <v>към 31.12.2025 г.</v>
      </c>
      <c r="B5" s="455"/>
      <c r="C5" s="455"/>
      <c r="D5" s="455"/>
      <c r="E5" s="455"/>
      <c r="F5" s="455"/>
      <c r="G5" s="455"/>
      <c r="H5" s="455"/>
      <c r="I5" s="455"/>
      <c r="J5" s="455"/>
      <c r="K5" s="5"/>
      <c r="L5" s="22"/>
      <c r="M5" s="5"/>
      <c r="N5" s="5"/>
      <c r="O5" s="5"/>
      <c r="P5" s="124"/>
      <c r="Q5" s="126"/>
      <c r="R5" s="122"/>
      <c r="S5" s="5"/>
      <c r="T5" s="5"/>
      <c r="U5" s="5"/>
      <c r="V5" s="5"/>
      <c r="W5" s="5"/>
      <c r="X5" s="5"/>
      <c r="Y5" s="5"/>
      <c r="Z5" s="5"/>
    </row>
    <row r="6" spans="1:26" ht="15.6">
      <c r="A6" s="128"/>
      <c r="B6" s="128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5"/>
      <c r="P6" s="22"/>
      <c r="Q6" s="24"/>
      <c r="R6" s="26" t="s">
        <v>25</v>
      </c>
      <c r="S6" s="5"/>
      <c r="T6" s="5"/>
      <c r="U6" s="5"/>
      <c r="V6" s="5"/>
      <c r="W6" s="5"/>
      <c r="X6" s="5"/>
      <c r="Y6" s="5"/>
      <c r="Z6" s="5"/>
    </row>
    <row r="7" spans="1:26" ht="15.6">
      <c r="A7" s="483" t="s">
        <v>482</v>
      </c>
      <c r="B7" s="484"/>
      <c r="C7" s="468" t="s">
        <v>27</v>
      </c>
      <c r="D7" s="476" t="s">
        <v>572</v>
      </c>
      <c r="E7" s="478"/>
      <c r="F7" s="478"/>
      <c r="G7" s="477"/>
      <c r="H7" s="476" t="s">
        <v>573</v>
      </c>
      <c r="I7" s="477"/>
      <c r="J7" s="471" t="s">
        <v>574</v>
      </c>
      <c r="K7" s="476" t="s">
        <v>575</v>
      </c>
      <c r="L7" s="478"/>
      <c r="M7" s="478"/>
      <c r="N7" s="477"/>
      <c r="O7" s="476" t="s">
        <v>573</v>
      </c>
      <c r="P7" s="477"/>
      <c r="Q7" s="471" t="s">
        <v>576</v>
      </c>
      <c r="R7" s="481" t="s">
        <v>577</v>
      </c>
      <c r="S7" s="268"/>
      <c r="T7" s="268"/>
      <c r="U7" s="268"/>
      <c r="V7" s="268"/>
      <c r="W7" s="268"/>
      <c r="X7" s="268"/>
      <c r="Y7" s="268"/>
      <c r="Z7" s="268"/>
    </row>
    <row r="8" spans="1:26" ht="66.75" customHeight="1">
      <c r="A8" s="485"/>
      <c r="B8" s="447"/>
      <c r="C8" s="470"/>
      <c r="D8" s="174" t="s">
        <v>578</v>
      </c>
      <c r="E8" s="174" t="s">
        <v>579</v>
      </c>
      <c r="F8" s="174" t="s">
        <v>580</v>
      </c>
      <c r="G8" s="174" t="s">
        <v>581</v>
      </c>
      <c r="H8" s="174" t="s">
        <v>582</v>
      </c>
      <c r="I8" s="174" t="s">
        <v>583</v>
      </c>
      <c r="J8" s="470"/>
      <c r="K8" s="174" t="s">
        <v>578</v>
      </c>
      <c r="L8" s="174" t="s">
        <v>584</v>
      </c>
      <c r="M8" s="174" t="s">
        <v>585</v>
      </c>
      <c r="N8" s="174" t="s">
        <v>586</v>
      </c>
      <c r="O8" s="174" t="s">
        <v>582</v>
      </c>
      <c r="P8" s="174" t="s">
        <v>583</v>
      </c>
      <c r="Q8" s="470"/>
      <c r="R8" s="482"/>
      <c r="S8" s="268"/>
      <c r="T8" s="268"/>
      <c r="U8" s="268"/>
      <c r="V8" s="268"/>
      <c r="W8" s="268"/>
      <c r="X8" s="268"/>
      <c r="Y8" s="268"/>
      <c r="Z8" s="268"/>
    </row>
    <row r="9" spans="1:26" ht="15.6">
      <c r="A9" s="480" t="s">
        <v>587</v>
      </c>
      <c r="B9" s="449"/>
      <c r="C9" s="289" t="s">
        <v>34</v>
      </c>
      <c r="D9" s="135">
        <v>1</v>
      </c>
      <c r="E9" s="135">
        <v>2</v>
      </c>
      <c r="F9" s="135">
        <v>3</v>
      </c>
      <c r="G9" s="135">
        <v>4</v>
      </c>
      <c r="H9" s="135">
        <v>5</v>
      </c>
      <c r="I9" s="135">
        <v>6</v>
      </c>
      <c r="J9" s="135">
        <v>7</v>
      </c>
      <c r="K9" s="135">
        <v>8</v>
      </c>
      <c r="L9" s="135">
        <v>9</v>
      </c>
      <c r="M9" s="135">
        <v>10</v>
      </c>
      <c r="N9" s="135">
        <v>11</v>
      </c>
      <c r="O9" s="135">
        <v>12</v>
      </c>
      <c r="P9" s="135">
        <v>13</v>
      </c>
      <c r="Q9" s="135">
        <v>14</v>
      </c>
      <c r="R9" s="136">
        <v>15</v>
      </c>
      <c r="S9" s="268"/>
      <c r="T9" s="268"/>
      <c r="U9" s="268"/>
      <c r="V9" s="268"/>
      <c r="W9" s="268"/>
      <c r="X9" s="268"/>
      <c r="Y9" s="268"/>
      <c r="Z9" s="268"/>
    </row>
    <row r="10" spans="1:26" ht="15.6">
      <c r="A10" s="290" t="s">
        <v>588</v>
      </c>
      <c r="B10" s="138" t="s">
        <v>589</v>
      </c>
      <c r="C10" s="291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3"/>
      <c r="S10" s="5"/>
      <c r="T10" s="5"/>
      <c r="U10" s="5"/>
      <c r="V10" s="5"/>
      <c r="W10" s="5"/>
      <c r="X10" s="5"/>
      <c r="Y10" s="5"/>
      <c r="Z10" s="5"/>
    </row>
    <row r="11" spans="1:26" ht="15.6">
      <c r="A11" s="294" t="s">
        <v>590</v>
      </c>
      <c r="B11" s="295" t="s">
        <v>591</v>
      </c>
      <c r="C11" s="153" t="s">
        <v>592</v>
      </c>
      <c r="D11" s="296"/>
      <c r="E11" s="296"/>
      <c r="F11" s="296"/>
      <c r="G11" s="277">
        <f t="shared" ref="G11:G27" si="0">D11+E11-F11</f>
        <v>0</v>
      </c>
      <c r="H11" s="296"/>
      <c r="I11" s="296"/>
      <c r="J11" s="277">
        <f t="shared" ref="J11:J27" si="1">G11+H11-I11</f>
        <v>0</v>
      </c>
      <c r="K11" s="296"/>
      <c r="L11" s="296"/>
      <c r="M11" s="296"/>
      <c r="N11" s="277">
        <f t="shared" ref="N11:N27" si="2">K11+L11-M11</f>
        <v>0</v>
      </c>
      <c r="O11" s="296"/>
      <c r="P11" s="296"/>
      <c r="Q11" s="277">
        <f t="shared" ref="Q11:Q27" si="3">N11+O11-P11</f>
        <v>0</v>
      </c>
      <c r="R11" s="297">
        <f t="shared" ref="R11:R27" si="4">J11-Q11</f>
        <v>0</v>
      </c>
      <c r="S11" s="5"/>
      <c r="T11" s="5"/>
      <c r="U11" s="5"/>
      <c r="V11" s="5"/>
      <c r="W11" s="5"/>
      <c r="X11" s="5"/>
      <c r="Y11" s="5"/>
      <c r="Z11" s="5"/>
    </row>
    <row r="12" spans="1:26" ht="15.6">
      <c r="A12" s="294" t="s">
        <v>593</v>
      </c>
      <c r="B12" s="295" t="s">
        <v>594</v>
      </c>
      <c r="C12" s="153" t="s">
        <v>595</v>
      </c>
      <c r="D12" s="296"/>
      <c r="E12" s="296"/>
      <c r="F12" s="296"/>
      <c r="G12" s="277">
        <f t="shared" si="0"/>
        <v>0</v>
      </c>
      <c r="H12" s="296"/>
      <c r="I12" s="296"/>
      <c r="J12" s="277">
        <f t="shared" si="1"/>
        <v>0</v>
      </c>
      <c r="K12" s="296"/>
      <c r="L12" s="296"/>
      <c r="M12" s="296"/>
      <c r="N12" s="277">
        <f t="shared" si="2"/>
        <v>0</v>
      </c>
      <c r="O12" s="296"/>
      <c r="P12" s="296"/>
      <c r="Q12" s="277">
        <f t="shared" si="3"/>
        <v>0</v>
      </c>
      <c r="R12" s="297">
        <f t="shared" si="4"/>
        <v>0</v>
      </c>
      <c r="S12" s="5"/>
      <c r="T12" s="5"/>
      <c r="U12" s="5"/>
      <c r="V12" s="5"/>
      <c r="W12" s="5"/>
      <c r="X12" s="5"/>
      <c r="Y12" s="5"/>
      <c r="Z12" s="5"/>
    </row>
    <row r="13" spans="1:26" ht="15.6">
      <c r="A13" s="294" t="s">
        <v>596</v>
      </c>
      <c r="B13" s="295" t="s">
        <v>597</v>
      </c>
      <c r="C13" s="153" t="s">
        <v>598</v>
      </c>
      <c r="D13" s="296"/>
      <c r="E13" s="296"/>
      <c r="F13" s="296"/>
      <c r="G13" s="277">
        <f t="shared" si="0"/>
        <v>0</v>
      </c>
      <c r="H13" s="296"/>
      <c r="I13" s="296"/>
      <c r="J13" s="277">
        <f t="shared" si="1"/>
        <v>0</v>
      </c>
      <c r="K13" s="296"/>
      <c r="L13" s="296"/>
      <c r="M13" s="296"/>
      <c r="N13" s="277">
        <f t="shared" si="2"/>
        <v>0</v>
      </c>
      <c r="O13" s="296"/>
      <c r="P13" s="296"/>
      <c r="Q13" s="277">
        <f t="shared" si="3"/>
        <v>0</v>
      </c>
      <c r="R13" s="297">
        <f t="shared" si="4"/>
        <v>0</v>
      </c>
      <c r="S13" s="5"/>
      <c r="T13" s="5"/>
      <c r="U13" s="5"/>
      <c r="V13" s="5"/>
      <c r="W13" s="5"/>
      <c r="X13" s="5"/>
      <c r="Y13" s="5"/>
      <c r="Z13" s="5"/>
    </row>
    <row r="14" spans="1:26" ht="15.6">
      <c r="A14" s="294" t="s">
        <v>599</v>
      </c>
      <c r="B14" s="295" t="s">
        <v>600</v>
      </c>
      <c r="C14" s="153" t="s">
        <v>601</v>
      </c>
      <c r="D14" s="296"/>
      <c r="E14" s="296"/>
      <c r="F14" s="296"/>
      <c r="G14" s="277">
        <f t="shared" si="0"/>
        <v>0</v>
      </c>
      <c r="H14" s="296"/>
      <c r="I14" s="296"/>
      <c r="J14" s="277">
        <f t="shared" si="1"/>
        <v>0</v>
      </c>
      <c r="K14" s="296"/>
      <c r="L14" s="296"/>
      <c r="M14" s="296"/>
      <c r="N14" s="277">
        <f t="shared" si="2"/>
        <v>0</v>
      </c>
      <c r="O14" s="296"/>
      <c r="P14" s="296"/>
      <c r="Q14" s="277">
        <f t="shared" si="3"/>
        <v>0</v>
      </c>
      <c r="R14" s="297">
        <f t="shared" si="4"/>
        <v>0</v>
      </c>
      <c r="S14" s="5"/>
      <c r="T14" s="5"/>
      <c r="U14" s="5"/>
      <c r="V14" s="5"/>
      <c r="W14" s="5"/>
      <c r="X14" s="5"/>
      <c r="Y14" s="5"/>
      <c r="Z14" s="5"/>
    </row>
    <row r="15" spans="1:26" ht="15.6">
      <c r="A15" s="294" t="s">
        <v>602</v>
      </c>
      <c r="B15" s="295" t="s">
        <v>603</v>
      </c>
      <c r="C15" s="153" t="s">
        <v>604</v>
      </c>
      <c r="D15" s="296"/>
      <c r="E15" s="296"/>
      <c r="F15" s="296"/>
      <c r="G15" s="277">
        <f t="shared" si="0"/>
        <v>0</v>
      </c>
      <c r="H15" s="296"/>
      <c r="I15" s="296"/>
      <c r="J15" s="277">
        <f t="shared" si="1"/>
        <v>0</v>
      </c>
      <c r="K15" s="296"/>
      <c r="L15" s="296"/>
      <c r="M15" s="296"/>
      <c r="N15" s="277">
        <f t="shared" si="2"/>
        <v>0</v>
      </c>
      <c r="O15" s="296"/>
      <c r="P15" s="296"/>
      <c r="Q15" s="277">
        <f t="shared" si="3"/>
        <v>0</v>
      </c>
      <c r="R15" s="297">
        <f t="shared" si="4"/>
        <v>0</v>
      </c>
      <c r="S15" s="5"/>
      <c r="T15" s="5"/>
      <c r="U15" s="5"/>
      <c r="V15" s="5"/>
      <c r="W15" s="5"/>
      <c r="X15" s="5"/>
      <c r="Y15" s="5"/>
      <c r="Z15" s="5"/>
    </row>
    <row r="16" spans="1:26" ht="15.6">
      <c r="A16" s="298" t="s">
        <v>605</v>
      </c>
      <c r="B16" s="295" t="s">
        <v>606</v>
      </c>
      <c r="C16" s="153" t="s">
        <v>607</v>
      </c>
      <c r="D16" s="296"/>
      <c r="E16" s="296"/>
      <c r="F16" s="296"/>
      <c r="G16" s="277">
        <f t="shared" si="0"/>
        <v>0</v>
      </c>
      <c r="H16" s="296"/>
      <c r="I16" s="296"/>
      <c r="J16" s="277">
        <f t="shared" si="1"/>
        <v>0</v>
      </c>
      <c r="K16" s="296"/>
      <c r="L16" s="296"/>
      <c r="M16" s="296"/>
      <c r="N16" s="277">
        <f t="shared" si="2"/>
        <v>0</v>
      </c>
      <c r="O16" s="296"/>
      <c r="P16" s="296"/>
      <c r="Q16" s="277">
        <f t="shared" si="3"/>
        <v>0</v>
      </c>
      <c r="R16" s="297">
        <f t="shared" si="4"/>
        <v>0</v>
      </c>
      <c r="S16" s="5"/>
      <c r="T16" s="5"/>
      <c r="U16" s="5"/>
      <c r="V16" s="5"/>
      <c r="W16" s="5"/>
      <c r="X16" s="5"/>
      <c r="Y16" s="5"/>
      <c r="Z16" s="5"/>
    </row>
    <row r="17" spans="1:26" ht="31.2">
      <c r="A17" s="294" t="s">
        <v>608</v>
      </c>
      <c r="B17" s="148" t="s">
        <v>609</v>
      </c>
      <c r="C17" s="299" t="s">
        <v>610</v>
      </c>
      <c r="D17" s="296"/>
      <c r="E17" s="296"/>
      <c r="F17" s="296"/>
      <c r="G17" s="277">
        <f t="shared" si="0"/>
        <v>0</v>
      </c>
      <c r="H17" s="296"/>
      <c r="I17" s="296"/>
      <c r="J17" s="277">
        <f t="shared" si="1"/>
        <v>0</v>
      </c>
      <c r="K17" s="296"/>
      <c r="L17" s="296"/>
      <c r="M17" s="296"/>
      <c r="N17" s="277">
        <f t="shared" si="2"/>
        <v>0</v>
      </c>
      <c r="O17" s="296"/>
      <c r="P17" s="296"/>
      <c r="Q17" s="277">
        <f t="shared" si="3"/>
        <v>0</v>
      </c>
      <c r="R17" s="297">
        <f t="shared" si="4"/>
        <v>0</v>
      </c>
      <c r="S17" s="5"/>
      <c r="T17" s="5"/>
      <c r="U17" s="5"/>
      <c r="V17" s="5"/>
      <c r="W17" s="5"/>
      <c r="X17" s="5"/>
      <c r="Y17" s="5"/>
      <c r="Z17" s="5"/>
    </row>
    <row r="18" spans="1:26" ht="15.6">
      <c r="A18" s="294" t="s">
        <v>611</v>
      </c>
      <c r="B18" s="148" t="s">
        <v>612</v>
      </c>
      <c r="C18" s="153" t="s">
        <v>613</v>
      </c>
      <c r="D18" s="296">
        <v>3</v>
      </c>
      <c r="E18" s="296"/>
      <c r="F18" s="296"/>
      <c r="G18" s="277">
        <f t="shared" si="0"/>
        <v>3</v>
      </c>
      <c r="H18" s="296"/>
      <c r="I18" s="296"/>
      <c r="J18" s="277">
        <f t="shared" si="1"/>
        <v>3</v>
      </c>
      <c r="K18" s="296">
        <v>3</v>
      </c>
      <c r="L18" s="296"/>
      <c r="M18" s="296"/>
      <c r="N18" s="277">
        <f t="shared" si="2"/>
        <v>3</v>
      </c>
      <c r="O18" s="296"/>
      <c r="P18" s="296"/>
      <c r="Q18" s="277">
        <f t="shared" si="3"/>
        <v>3</v>
      </c>
      <c r="R18" s="297">
        <f t="shared" si="4"/>
        <v>0</v>
      </c>
      <c r="S18" s="5"/>
      <c r="T18" s="5"/>
      <c r="U18" s="5"/>
      <c r="V18" s="5"/>
      <c r="W18" s="5"/>
      <c r="X18" s="5"/>
      <c r="Y18" s="5"/>
      <c r="Z18" s="5"/>
    </row>
    <row r="19" spans="1:26" ht="16.2">
      <c r="A19" s="294"/>
      <c r="B19" s="300" t="s">
        <v>551</v>
      </c>
      <c r="C19" s="155" t="s">
        <v>614</v>
      </c>
      <c r="D19" s="279">
        <f t="shared" ref="D19:F19" si="5">SUM(D11:D18)</f>
        <v>3</v>
      </c>
      <c r="E19" s="279">
        <f t="shared" si="5"/>
        <v>0</v>
      </c>
      <c r="F19" s="279">
        <f t="shared" si="5"/>
        <v>0</v>
      </c>
      <c r="G19" s="277">
        <f t="shared" si="0"/>
        <v>3</v>
      </c>
      <c r="H19" s="279">
        <f t="shared" ref="H19:I19" si="6">SUM(H11:H18)</f>
        <v>0</v>
      </c>
      <c r="I19" s="279">
        <f t="shared" si="6"/>
        <v>0</v>
      </c>
      <c r="J19" s="277">
        <f t="shared" si="1"/>
        <v>3</v>
      </c>
      <c r="K19" s="279">
        <f t="shared" ref="K19:M19" si="7">SUM(K11:K18)</f>
        <v>3</v>
      </c>
      <c r="L19" s="279">
        <f t="shared" si="7"/>
        <v>0</v>
      </c>
      <c r="M19" s="279">
        <f t="shared" si="7"/>
        <v>0</v>
      </c>
      <c r="N19" s="277">
        <f t="shared" si="2"/>
        <v>3</v>
      </c>
      <c r="O19" s="279">
        <f t="shared" ref="O19:P19" si="8">SUM(O11:O18)</f>
        <v>0</v>
      </c>
      <c r="P19" s="279">
        <f t="shared" si="8"/>
        <v>0</v>
      </c>
      <c r="Q19" s="277">
        <f t="shared" si="3"/>
        <v>3</v>
      </c>
      <c r="R19" s="297">
        <f t="shared" si="4"/>
        <v>0</v>
      </c>
      <c r="S19" s="5"/>
      <c r="T19" s="5"/>
      <c r="U19" s="5"/>
      <c r="V19" s="5"/>
      <c r="W19" s="5"/>
      <c r="X19" s="5"/>
      <c r="Y19" s="5"/>
      <c r="Z19" s="5"/>
    </row>
    <row r="20" spans="1:26" ht="16.2">
      <c r="A20" s="301" t="s">
        <v>615</v>
      </c>
      <c r="B20" s="273" t="s">
        <v>616</v>
      </c>
      <c r="C20" s="155" t="s">
        <v>617</v>
      </c>
      <c r="D20" s="296"/>
      <c r="E20" s="296"/>
      <c r="F20" s="296"/>
      <c r="G20" s="277">
        <f t="shared" si="0"/>
        <v>0</v>
      </c>
      <c r="H20" s="296"/>
      <c r="I20" s="296"/>
      <c r="J20" s="277">
        <f t="shared" si="1"/>
        <v>0</v>
      </c>
      <c r="K20" s="296"/>
      <c r="L20" s="296"/>
      <c r="M20" s="296"/>
      <c r="N20" s="277">
        <f t="shared" si="2"/>
        <v>0</v>
      </c>
      <c r="O20" s="296"/>
      <c r="P20" s="296"/>
      <c r="Q20" s="277">
        <f t="shared" si="3"/>
        <v>0</v>
      </c>
      <c r="R20" s="297">
        <f t="shared" si="4"/>
        <v>0</v>
      </c>
      <c r="S20" s="5"/>
      <c r="T20" s="5"/>
      <c r="U20" s="5"/>
      <c r="V20" s="5"/>
      <c r="W20" s="5"/>
      <c r="X20" s="5"/>
      <c r="Y20" s="5"/>
      <c r="Z20" s="5"/>
    </row>
    <row r="21" spans="1:26" ht="16.2">
      <c r="A21" s="302" t="s">
        <v>618</v>
      </c>
      <c r="B21" s="273" t="s">
        <v>619</v>
      </c>
      <c r="C21" s="155" t="s">
        <v>620</v>
      </c>
      <c r="D21" s="296"/>
      <c r="E21" s="296"/>
      <c r="F21" s="296"/>
      <c r="G21" s="277">
        <f t="shared" si="0"/>
        <v>0</v>
      </c>
      <c r="H21" s="296"/>
      <c r="I21" s="296"/>
      <c r="J21" s="277">
        <f t="shared" si="1"/>
        <v>0</v>
      </c>
      <c r="K21" s="296"/>
      <c r="L21" s="296"/>
      <c r="M21" s="296"/>
      <c r="N21" s="277">
        <f t="shared" si="2"/>
        <v>0</v>
      </c>
      <c r="O21" s="296"/>
      <c r="P21" s="296"/>
      <c r="Q21" s="277">
        <f t="shared" si="3"/>
        <v>0</v>
      </c>
      <c r="R21" s="297">
        <f t="shared" si="4"/>
        <v>0</v>
      </c>
      <c r="S21" s="5"/>
      <c r="T21" s="5"/>
      <c r="U21" s="5"/>
      <c r="V21" s="5"/>
      <c r="W21" s="5"/>
      <c r="X21" s="5"/>
      <c r="Y21" s="5"/>
      <c r="Z21" s="5"/>
    </row>
    <row r="22" spans="1:26" ht="15.6">
      <c r="A22" s="302" t="s">
        <v>621</v>
      </c>
      <c r="B22" s="303" t="s">
        <v>622</v>
      </c>
      <c r="C22" s="153"/>
      <c r="D22" s="98"/>
      <c r="E22" s="98"/>
      <c r="F22" s="98"/>
      <c r="G22" s="98">
        <f t="shared" si="0"/>
        <v>0</v>
      </c>
      <c r="H22" s="98"/>
      <c r="I22" s="98"/>
      <c r="J22" s="98">
        <f t="shared" si="1"/>
        <v>0</v>
      </c>
      <c r="K22" s="98"/>
      <c r="L22" s="98"/>
      <c r="M22" s="98"/>
      <c r="N22" s="98">
        <f t="shared" si="2"/>
        <v>0</v>
      </c>
      <c r="O22" s="98"/>
      <c r="P22" s="98"/>
      <c r="Q22" s="98">
        <f t="shared" si="3"/>
        <v>0</v>
      </c>
      <c r="R22" s="304">
        <f t="shared" si="4"/>
        <v>0</v>
      </c>
      <c r="S22" s="5"/>
      <c r="T22" s="5"/>
      <c r="U22" s="5"/>
      <c r="V22" s="5"/>
      <c r="W22" s="5"/>
      <c r="X22" s="5"/>
      <c r="Y22" s="5"/>
      <c r="Z22" s="5"/>
    </row>
    <row r="23" spans="1:26" ht="15.6">
      <c r="A23" s="294" t="s">
        <v>590</v>
      </c>
      <c r="B23" s="295" t="s">
        <v>623</v>
      </c>
      <c r="C23" s="153" t="s">
        <v>624</v>
      </c>
      <c r="D23" s="296"/>
      <c r="E23" s="296"/>
      <c r="F23" s="296"/>
      <c r="G23" s="277">
        <f t="shared" si="0"/>
        <v>0</v>
      </c>
      <c r="H23" s="296"/>
      <c r="I23" s="296"/>
      <c r="J23" s="277">
        <f t="shared" si="1"/>
        <v>0</v>
      </c>
      <c r="K23" s="296"/>
      <c r="L23" s="296"/>
      <c r="M23" s="296"/>
      <c r="N23" s="277">
        <f t="shared" si="2"/>
        <v>0</v>
      </c>
      <c r="O23" s="296"/>
      <c r="P23" s="296"/>
      <c r="Q23" s="277">
        <f t="shared" si="3"/>
        <v>0</v>
      </c>
      <c r="R23" s="297">
        <f t="shared" si="4"/>
        <v>0</v>
      </c>
      <c r="S23" s="5"/>
      <c r="T23" s="5"/>
      <c r="U23" s="5"/>
      <c r="V23" s="5"/>
      <c r="W23" s="5"/>
      <c r="X23" s="5"/>
      <c r="Y23" s="5"/>
      <c r="Z23" s="5"/>
    </row>
    <row r="24" spans="1:26" ht="15.6">
      <c r="A24" s="294" t="s">
        <v>593</v>
      </c>
      <c r="B24" s="295" t="s">
        <v>625</v>
      </c>
      <c r="C24" s="153" t="s">
        <v>626</v>
      </c>
      <c r="D24" s="296"/>
      <c r="E24" s="296"/>
      <c r="F24" s="296"/>
      <c r="G24" s="277">
        <f t="shared" si="0"/>
        <v>0</v>
      </c>
      <c r="H24" s="296"/>
      <c r="I24" s="296"/>
      <c r="J24" s="277">
        <f t="shared" si="1"/>
        <v>0</v>
      </c>
      <c r="K24" s="296"/>
      <c r="L24" s="296"/>
      <c r="M24" s="296"/>
      <c r="N24" s="277">
        <f t="shared" si="2"/>
        <v>0</v>
      </c>
      <c r="O24" s="296"/>
      <c r="P24" s="296"/>
      <c r="Q24" s="277">
        <f t="shared" si="3"/>
        <v>0</v>
      </c>
      <c r="R24" s="297">
        <f t="shared" si="4"/>
        <v>0</v>
      </c>
      <c r="S24" s="5"/>
      <c r="T24" s="5"/>
      <c r="U24" s="5"/>
      <c r="V24" s="5"/>
      <c r="W24" s="5"/>
      <c r="X24" s="5"/>
      <c r="Y24" s="5"/>
      <c r="Z24" s="5"/>
    </row>
    <row r="25" spans="1:26" ht="15.6">
      <c r="A25" s="305" t="s">
        <v>596</v>
      </c>
      <c r="B25" s="148" t="s">
        <v>627</v>
      </c>
      <c r="C25" s="153" t="s">
        <v>628</v>
      </c>
      <c r="D25" s="296"/>
      <c r="E25" s="296"/>
      <c r="F25" s="296"/>
      <c r="G25" s="277">
        <f t="shared" si="0"/>
        <v>0</v>
      </c>
      <c r="H25" s="296"/>
      <c r="I25" s="296"/>
      <c r="J25" s="277">
        <f t="shared" si="1"/>
        <v>0</v>
      </c>
      <c r="K25" s="296"/>
      <c r="L25" s="296"/>
      <c r="M25" s="296"/>
      <c r="N25" s="277">
        <f t="shared" si="2"/>
        <v>0</v>
      </c>
      <c r="O25" s="296"/>
      <c r="P25" s="296"/>
      <c r="Q25" s="277">
        <f t="shared" si="3"/>
        <v>0</v>
      </c>
      <c r="R25" s="297">
        <f t="shared" si="4"/>
        <v>0</v>
      </c>
      <c r="S25" s="5"/>
      <c r="T25" s="5"/>
      <c r="U25" s="5"/>
      <c r="V25" s="5"/>
      <c r="W25" s="5"/>
      <c r="X25" s="5"/>
      <c r="Y25" s="5"/>
      <c r="Z25" s="5"/>
    </row>
    <row r="26" spans="1:26" ht="15.6">
      <c r="A26" s="294" t="s">
        <v>599</v>
      </c>
      <c r="B26" s="306" t="s">
        <v>612</v>
      </c>
      <c r="C26" s="153" t="s">
        <v>629</v>
      </c>
      <c r="D26" s="296"/>
      <c r="E26" s="296"/>
      <c r="F26" s="296"/>
      <c r="G26" s="277">
        <f t="shared" si="0"/>
        <v>0</v>
      </c>
      <c r="H26" s="296"/>
      <c r="I26" s="296"/>
      <c r="J26" s="277">
        <f t="shared" si="1"/>
        <v>0</v>
      </c>
      <c r="K26" s="296"/>
      <c r="L26" s="296"/>
      <c r="M26" s="296"/>
      <c r="N26" s="277">
        <f t="shared" si="2"/>
        <v>0</v>
      </c>
      <c r="O26" s="296"/>
      <c r="P26" s="296"/>
      <c r="Q26" s="277">
        <f t="shared" si="3"/>
        <v>0</v>
      </c>
      <c r="R26" s="297">
        <f t="shared" si="4"/>
        <v>0</v>
      </c>
      <c r="S26" s="5"/>
      <c r="T26" s="5"/>
      <c r="U26" s="5"/>
      <c r="V26" s="5"/>
      <c r="W26" s="5"/>
      <c r="X26" s="5"/>
      <c r="Y26" s="5"/>
      <c r="Z26" s="5"/>
    </row>
    <row r="27" spans="1:26" ht="16.2">
      <c r="A27" s="294"/>
      <c r="B27" s="300" t="s">
        <v>560</v>
      </c>
      <c r="C27" s="307" t="s">
        <v>630</v>
      </c>
      <c r="D27" s="308">
        <f t="shared" ref="D27:F27" si="9">SUM(D23:D26)</f>
        <v>0</v>
      </c>
      <c r="E27" s="308">
        <f t="shared" si="9"/>
        <v>0</v>
      </c>
      <c r="F27" s="308">
        <f t="shared" si="9"/>
        <v>0</v>
      </c>
      <c r="G27" s="309">
        <f t="shared" si="0"/>
        <v>0</v>
      </c>
      <c r="H27" s="308">
        <f t="shared" ref="H27:I27" si="10">SUM(H23:H26)</f>
        <v>0</v>
      </c>
      <c r="I27" s="308">
        <f t="shared" si="10"/>
        <v>0</v>
      </c>
      <c r="J27" s="309">
        <f t="shared" si="1"/>
        <v>0</v>
      </c>
      <c r="K27" s="308">
        <f t="shared" ref="K27:M27" si="11">SUM(K23:K26)</f>
        <v>0</v>
      </c>
      <c r="L27" s="308">
        <f t="shared" si="11"/>
        <v>0</v>
      </c>
      <c r="M27" s="308">
        <f t="shared" si="11"/>
        <v>0</v>
      </c>
      <c r="N27" s="309">
        <f t="shared" si="2"/>
        <v>0</v>
      </c>
      <c r="O27" s="308">
        <f t="shared" ref="O27:P27" si="12">SUM(O23:O26)</f>
        <v>0</v>
      </c>
      <c r="P27" s="308">
        <f t="shared" si="12"/>
        <v>0</v>
      </c>
      <c r="Q27" s="309">
        <f t="shared" si="3"/>
        <v>0</v>
      </c>
      <c r="R27" s="310">
        <f t="shared" si="4"/>
        <v>0</v>
      </c>
      <c r="S27" s="5"/>
      <c r="T27" s="5"/>
      <c r="U27" s="5"/>
      <c r="V27" s="5"/>
      <c r="W27" s="5"/>
      <c r="X27" s="5"/>
      <c r="Y27" s="5"/>
      <c r="Z27" s="5"/>
    </row>
    <row r="28" spans="1:26" ht="15.6">
      <c r="A28" s="302" t="s">
        <v>631</v>
      </c>
      <c r="B28" s="311" t="s">
        <v>632</v>
      </c>
      <c r="C28" s="312"/>
      <c r="D28" s="313"/>
      <c r="E28" s="313"/>
      <c r="F28" s="313"/>
      <c r="G28" s="313"/>
      <c r="H28" s="313"/>
      <c r="I28" s="313"/>
      <c r="J28" s="313"/>
      <c r="K28" s="313"/>
      <c r="L28" s="313"/>
      <c r="M28" s="313"/>
      <c r="N28" s="313"/>
      <c r="O28" s="313"/>
      <c r="P28" s="313"/>
      <c r="Q28" s="313"/>
      <c r="R28" s="314"/>
      <c r="S28" s="5"/>
      <c r="T28" s="5"/>
      <c r="U28" s="5"/>
      <c r="V28" s="5"/>
      <c r="W28" s="5"/>
      <c r="X28" s="5"/>
      <c r="Y28" s="5"/>
      <c r="Z28" s="5"/>
    </row>
    <row r="29" spans="1:26" ht="15.6">
      <c r="A29" s="294" t="s">
        <v>590</v>
      </c>
      <c r="B29" s="315" t="s">
        <v>633</v>
      </c>
      <c r="C29" s="316" t="s">
        <v>634</v>
      </c>
      <c r="D29" s="317">
        <f t="shared" ref="D29:F29" si="13">SUM(D30:D33)</f>
        <v>25027</v>
      </c>
      <c r="E29" s="317">
        <f t="shared" si="13"/>
        <v>211</v>
      </c>
      <c r="F29" s="317">
        <f t="shared" si="13"/>
        <v>0</v>
      </c>
      <c r="G29" s="317">
        <f t="shared" ref="G29:G41" si="14">D29+E29-F29</f>
        <v>25238</v>
      </c>
      <c r="H29" s="317">
        <f t="shared" ref="H29:I29" si="15">SUM(H30:H33)</f>
        <v>5904</v>
      </c>
      <c r="I29" s="317">
        <f t="shared" si="15"/>
        <v>1138</v>
      </c>
      <c r="J29" s="317">
        <f t="shared" ref="J29:J41" si="16">G29+H29-I29</f>
        <v>30004</v>
      </c>
      <c r="K29" s="317">
        <f t="shared" ref="K29:M29" si="17">SUM(K30:K33)</f>
        <v>0</v>
      </c>
      <c r="L29" s="317">
        <f t="shared" si="17"/>
        <v>0</v>
      </c>
      <c r="M29" s="317">
        <f t="shared" si="17"/>
        <v>0</v>
      </c>
      <c r="N29" s="317">
        <f t="shared" ref="N29:N41" si="18">K29+L29-M29</f>
        <v>0</v>
      </c>
      <c r="O29" s="317">
        <f t="shared" ref="O29:P29" si="19">SUM(O30:O33)</f>
        <v>0</v>
      </c>
      <c r="P29" s="317">
        <f t="shared" si="19"/>
        <v>0</v>
      </c>
      <c r="Q29" s="317">
        <f t="shared" ref="Q29:Q41" si="20">N29+O29-P29</f>
        <v>0</v>
      </c>
      <c r="R29" s="318">
        <f t="shared" ref="R29:R41" si="21">J29-Q29</f>
        <v>30004</v>
      </c>
      <c r="S29" s="5"/>
      <c r="T29" s="5"/>
      <c r="U29" s="5"/>
      <c r="V29" s="5"/>
      <c r="W29" s="5"/>
      <c r="X29" s="5"/>
      <c r="Y29" s="5"/>
      <c r="Z29" s="5"/>
    </row>
    <row r="30" spans="1:26" ht="15.6">
      <c r="A30" s="294"/>
      <c r="B30" s="295" t="s">
        <v>126</v>
      </c>
      <c r="C30" s="153" t="s">
        <v>635</v>
      </c>
      <c r="D30" s="296">
        <v>1562</v>
      </c>
      <c r="E30" s="296"/>
      <c r="F30" s="296"/>
      <c r="G30" s="277">
        <f t="shared" si="14"/>
        <v>1562</v>
      </c>
      <c r="H30" s="296">
        <v>23</v>
      </c>
      <c r="I30" s="296">
        <f>75</f>
        <v>75</v>
      </c>
      <c r="J30" s="277">
        <f t="shared" si="16"/>
        <v>1510</v>
      </c>
      <c r="K30" s="296"/>
      <c r="L30" s="296"/>
      <c r="M30" s="296"/>
      <c r="N30" s="277">
        <f t="shared" si="18"/>
        <v>0</v>
      </c>
      <c r="O30" s="296"/>
      <c r="P30" s="296"/>
      <c r="Q30" s="277">
        <f t="shared" si="20"/>
        <v>0</v>
      </c>
      <c r="R30" s="297">
        <f t="shared" si="21"/>
        <v>1510</v>
      </c>
      <c r="S30" s="5"/>
      <c r="T30" s="5"/>
      <c r="U30" s="5"/>
      <c r="V30" s="5"/>
      <c r="W30" s="5"/>
      <c r="X30" s="5"/>
      <c r="Y30" s="5"/>
      <c r="Z30" s="5"/>
    </row>
    <row r="31" spans="1:26" ht="15.6">
      <c r="A31" s="294"/>
      <c r="B31" s="295" t="s">
        <v>128</v>
      </c>
      <c r="C31" s="153" t="s">
        <v>636</v>
      </c>
      <c r="D31" s="296"/>
      <c r="E31" s="296"/>
      <c r="F31" s="296"/>
      <c r="G31" s="277">
        <f t="shared" si="14"/>
        <v>0</v>
      </c>
      <c r="H31" s="296"/>
      <c r="I31" s="296"/>
      <c r="J31" s="277">
        <f t="shared" si="16"/>
        <v>0</v>
      </c>
      <c r="K31" s="296"/>
      <c r="L31" s="296"/>
      <c r="M31" s="296"/>
      <c r="N31" s="277">
        <f t="shared" si="18"/>
        <v>0</v>
      </c>
      <c r="O31" s="296"/>
      <c r="P31" s="296"/>
      <c r="Q31" s="277">
        <f t="shared" si="20"/>
        <v>0</v>
      </c>
      <c r="R31" s="297">
        <f t="shared" si="21"/>
        <v>0</v>
      </c>
      <c r="S31" s="5"/>
      <c r="T31" s="5"/>
      <c r="U31" s="5"/>
      <c r="V31" s="5"/>
      <c r="W31" s="5"/>
      <c r="X31" s="5"/>
      <c r="Y31" s="5"/>
      <c r="Z31" s="5"/>
    </row>
    <row r="32" spans="1:26" ht="15.6">
      <c r="A32" s="294"/>
      <c r="B32" s="295" t="s">
        <v>132</v>
      </c>
      <c r="C32" s="153" t="s">
        <v>637</v>
      </c>
      <c r="D32" s="296">
        <v>16201</v>
      </c>
      <c r="E32" s="296"/>
      <c r="F32" s="296"/>
      <c r="G32" s="277">
        <f t="shared" si="14"/>
        <v>16201</v>
      </c>
      <c r="H32" s="296">
        <f>3460+1238+317</f>
        <v>5015</v>
      </c>
      <c r="I32" s="296"/>
      <c r="J32" s="277">
        <f>G32+H32-I32-1</f>
        <v>21215</v>
      </c>
      <c r="K32" s="296"/>
      <c r="L32" s="296"/>
      <c r="M32" s="296"/>
      <c r="N32" s="277">
        <f t="shared" si="18"/>
        <v>0</v>
      </c>
      <c r="O32" s="296"/>
      <c r="P32" s="296"/>
      <c r="Q32" s="277">
        <f t="shared" si="20"/>
        <v>0</v>
      </c>
      <c r="R32" s="297">
        <f t="shared" si="21"/>
        <v>21215</v>
      </c>
      <c r="S32" s="5"/>
      <c r="T32" s="5"/>
      <c r="U32" s="5"/>
      <c r="V32" s="5"/>
      <c r="W32" s="5"/>
      <c r="X32" s="5"/>
      <c r="Y32" s="5"/>
      <c r="Z32" s="5"/>
    </row>
    <row r="33" spans="1:26" ht="15.6">
      <c r="A33" s="294"/>
      <c r="B33" s="295" t="s">
        <v>134</v>
      </c>
      <c r="C33" s="153" t="s">
        <v>638</v>
      </c>
      <c r="D33" s="296">
        <v>7264</v>
      </c>
      <c r="E33" s="296">
        <f>212-1</f>
        <v>211</v>
      </c>
      <c r="F33" s="296"/>
      <c r="G33" s="277">
        <f t="shared" si="14"/>
        <v>7475</v>
      </c>
      <c r="H33" s="440">
        <f>629+1+170+6+45+1+13+1</f>
        <v>866</v>
      </c>
      <c r="I33" s="296">
        <f>170+22+589+19+29+16+46+1+32+1+42+84+10+1+1</f>
        <v>1063</v>
      </c>
      <c r="J33" s="277">
        <f>G33+H33-I33</f>
        <v>7278</v>
      </c>
      <c r="K33" s="296"/>
      <c r="L33" s="296"/>
      <c r="M33" s="296"/>
      <c r="N33" s="277">
        <f t="shared" si="18"/>
        <v>0</v>
      </c>
      <c r="O33" s="296"/>
      <c r="P33" s="296"/>
      <c r="Q33" s="277">
        <f t="shared" si="20"/>
        <v>0</v>
      </c>
      <c r="R33" s="297">
        <f t="shared" si="21"/>
        <v>7278</v>
      </c>
      <c r="S33" s="5"/>
      <c r="T33" s="5"/>
      <c r="U33" s="5"/>
      <c r="V33" s="5"/>
      <c r="W33" s="5"/>
      <c r="X33" s="5"/>
      <c r="Y33" s="5"/>
      <c r="Z33" s="5"/>
    </row>
    <row r="34" spans="1:26" ht="15.6">
      <c r="A34" s="294" t="s">
        <v>593</v>
      </c>
      <c r="B34" s="315" t="s">
        <v>639</v>
      </c>
      <c r="C34" s="153" t="s">
        <v>640</v>
      </c>
      <c r="D34" s="277">
        <f t="shared" ref="D34:F34" si="22">SUM(D35:D38)</f>
        <v>0</v>
      </c>
      <c r="E34" s="277">
        <f t="shared" si="22"/>
        <v>0</v>
      </c>
      <c r="F34" s="277">
        <f t="shared" si="22"/>
        <v>0</v>
      </c>
      <c r="G34" s="277">
        <f t="shared" si="14"/>
        <v>0</v>
      </c>
      <c r="H34" s="277">
        <f t="shared" ref="H34:I34" si="23">SUM(H35:H38)</f>
        <v>0</v>
      </c>
      <c r="I34" s="277">
        <f t="shared" si="23"/>
        <v>0</v>
      </c>
      <c r="J34" s="277">
        <f t="shared" si="16"/>
        <v>0</v>
      </c>
      <c r="K34" s="277">
        <f t="shared" ref="K34:M34" si="24">SUM(K35:K38)</f>
        <v>0</v>
      </c>
      <c r="L34" s="277">
        <f t="shared" si="24"/>
        <v>0</v>
      </c>
      <c r="M34" s="277">
        <f t="shared" si="24"/>
        <v>0</v>
      </c>
      <c r="N34" s="277">
        <f t="shared" si="18"/>
        <v>0</v>
      </c>
      <c r="O34" s="277">
        <f t="shared" ref="O34:P34" si="25">SUM(O35:O38)</f>
        <v>0</v>
      </c>
      <c r="P34" s="277">
        <f t="shared" si="25"/>
        <v>0</v>
      </c>
      <c r="Q34" s="277">
        <f t="shared" si="20"/>
        <v>0</v>
      </c>
      <c r="R34" s="297">
        <f t="shared" si="21"/>
        <v>0</v>
      </c>
      <c r="S34" s="5"/>
      <c r="T34" s="5"/>
      <c r="U34" s="5"/>
      <c r="V34" s="5"/>
      <c r="W34" s="5"/>
      <c r="X34" s="5"/>
      <c r="Y34" s="5"/>
      <c r="Z34" s="5"/>
    </row>
    <row r="35" spans="1:26" ht="15.6">
      <c r="A35" s="294"/>
      <c r="B35" s="295" t="s">
        <v>140</v>
      </c>
      <c r="C35" s="153" t="s">
        <v>641</v>
      </c>
      <c r="D35" s="296"/>
      <c r="E35" s="296"/>
      <c r="F35" s="296"/>
      <c r="G35" s="277">
        <f t="shared" si="14"/>
        <v>0</v>
      </c>
      <c r="H35" s="296"/>
      <c r="I35" s="296"/>
      <c r="J35" s="277">
        <f t="shared" si="16"/>
        <v>0</v>
      </c>
      <c r="K35" s="296"/>
      <c r="L35" s="296"/>
      <c r="M35" s="296"/>
      <c r="N35" s="277">
        <f t="shared" si="18"/>
        <v>0</v>
      </c>
      <c r="O35" s="296"/>
      <c r="P35" s="296"/>
      <c r="Q35" s="277">
        <f t="shared" si="20"/>
        <v>0</v>
      </c>
      <c r="R35" s="297">
        <f t="shared" si="21"/>
        <v>0</v>
      </c>
      <c r="S35" s="5"/>
      <c r="T35" s="5"/>
      <c r="U35" s="5"/>
      <c r="V35" s="5"/>
      <c r="W35" s="5"/>
      <c r="X35" s="5"/>
      <c r="Y35" s="5"/>
      <c r="Z35" s="5"/>
    </row>
    <row r="36" spans="1:26" ht="15.6">
      <c r="A36" s="294"/>
      <c r="B36" s="295" t="s">
        <v>642</v>
      </c>
      <c r="C36" s="153" t="s">
        <v>643</v>
      </c>
      <c r="D36" s="296"/>
      <c r="E36" s="296"/>
      <c r="F36" s="296"/>
      <c r="G36" s="277">
        <f t="shared" si="14"/>
        <v>0</v>
      </c>
      <c r="H36" s="296"/>
      <c r="I36" s="296"/>
      <c r="J36" s="277">
        <f t="shared" si="16"/>
        <v>0</v>
      </c>
      <c r="K36" s="296"/>
      <c r="L36" s="296"/>
      <c r="M36" s="296"/>
      <c r="N36" s="277">
        <f t="shared" si="18"/>
        <v>0</v>
      </c>
      <c r="O36" s="296"/>
      <c r="P36" s="296"/>
      <c r="Q36" s="277">
        <f t="shared" si="20"/>
        <v>0</v>
      </c>
      <c r="R36" s="297">
        <f t="shared" si="21"/>
        <v>0</v>
      </c>
      <c r="S36" s="5"/>
      <c r="T36" s="5"/>
      <c r="U36" s="5"/>
      <c r="V36" s="5"/>
      <c r="W36" s="5"/>
      <c r="X36" s="5"/>
      <c r="Y36" s="5"/>
      <c r="Z36" s="5"/>
    </row>
    <row r="37" spans="1:26" ht="15.6">
      <c r="A37" s="294"/>
      <c r="B37" s="295" t="s">
        <v>644</v>
      </c>
      <c r="C37" s="153" t="s">
        <v>645</v>
      </c>
      <c r="D37" s="296"/>
      <c r="E37" s="296"/>
      <c r="F37" s="296"/>
      <c r="G37" s="277">
        <f t="shared" si="14"/>
        <v>0</v>
      </c>
      <c r="H37" s="296"/>
      <c r="I37" s="296"/>
      <c r="J37" s="277">
        <f t="shared" si="16"/>
        <v>0</v>
      </c>
      <c r="K37" s="296"/>
      <c r="L37" s="296"/>
      <c r="M37" s="296"/>
      <c r="N37" s="277">
        <f t="shared" si="18"/>
        <v>0</v>
      </c>
      <c r="O37" s="296"/>
      <c r="P37" s="296"/>
      <c r="Q37" s="277">
        <f t="shared" si="20"/>
        <v>0</v>
      </c>
      <c r="R37" s="297">
        <f t="shared" si="21"/>
        <v>0</v>
      </c>
      <c r="S37" s="5"/>
      <c r="T37" s="5"/>
      <c r="U37" s="5"/>
      <c r="V37" s="5"/>
      <c r="W37" s="5"/>
      <c r="X37" s="5"/>
      <c r="Y37" s="5"/>
      <c r="Z37" s="5"/>
    </row>
    <row r="38" spans="1:26" ht="15.6">
      <c r="A38" s="294"/>
      <c r="B38" s="295" t="s">
        <v>646</v>
      </c>
      <c r="C38" s="153" t="s">
        <v>647</v>
      </c>
      <c r="D38" s="296"/>
      <c r="E38" s="296"/>
      <c r="F38" s="296"/>
      <c r="G38" s="277">
        <f t="shared" si="14"/>
        <v>0</v>
      </c>
      <c r="H38" s="296"/>
      <c r="I38" s="296"/>
      <c r="J38" s="277">
        <f t="shared" si="16"/>
        <v>0</v>
      </c>
      <c r="K38" s="296"/>
      <c r="L38" s="296"/>
      <c r="M38" s="296"/>
      <c r="N38" s="277">
        <f t="shared" si="18"/>
        <v>0</v>
      </c>
      <c r="O38" s="296"/>
      <c r="P38" s="296"/>
      <c r="Q38" s="277">
        <f t="shared" si="20"/>
        <v>0</v>
      </c>
      <c r="R38" s="297">
        <f t="shared" si="21"/>
        <v>0</v>
      </c>
      <c r="S38" s="5"/>
      <c r="T38" s="5"/>
      <c r="U38" s="5"/>
      <c r="V38" s="5"/>
      <c r="W38" s="5"/>
      <c r="X38" s="5"/>
      <c r="Y38" s="5"/>
      <c r="Z38" s="5"/>
    </row>
    <row r="39" spans="1:26" ht="15.6">
      <c r="A39" s="294" t="s">
        <v>596</v>
      </c>
      <c r="B39" s="295" t="s">
        <v>612</v>
      </c>
      <c r="C39" s="153" t="s">
        <v>648</v>
      </c>
      <c r="D39" s="296"/>
      <c r="E39" s="296"/>
      <c r="F39" s="296"/>
      <c r="G39" s="277">
        <f t="shared" si="14"/>
        <v>0</v>
      </c>
      <c r="H39" s="296"/>
      <c r="I39" s="296"/>
      <c r="J39" s="277">
        <f t="shared" si="16"/>
        <v>0</v>
      </c>
      <c r="K39" s="296"/>
      <c r="L39" s="296"/>
      <c r="M39" s="296"/>
      <c r="N39" s="277">
        <f t="shared" si="18"/>
        <v>0</v>
      </c>
      <c r="O39" s="296"/>
      <c r="P39" s="296"/>
      <c r="Q39" s="277">
        <f t="shared" si="20"/>
        <v>0</v>
      </c>
      <c r="R39" s="297">
        <f t="shared" si="21"/>
        <v>0</v>
      </c>
      <c r="S39" s="5"/>
      <c r="T39" s="5"/>
      <c r="U39" s="5"/>
      <c r="V39" s="5"/>
      <c r="W39" s="5"/>
      <c r="X39" s="5"/>
      <c r="Y39" s="5"/>
      <c r="Z39" s="5"/>
    </row>
    <row r="40" spans="1:26" ht="16.2">
      <c r="A40" s="294"/>
      <c r="B40" s="300" t="s">
        <v>649</v>
      </c>
      <c r="C40" s="155" t="s">
        <v>650</v>
      </c>
      <c r="D40" s="279">
        <f t="shared" ref="D40:F40" si="26">D29+D34+D39</f>
        <v>25027</v>
      </c>
      <c r="E40" s="279">
        <f t="shared" si="26"/>
        <v>211</v>
      </c>
      <c r="F40" s="279">
        <f t="shared" si="26"/>
        <v>0</v>
      </c>
      <c r="G40" s="277">
        <f t="shared" si="14"/>
        <v>25238</v>
      </c>
      <c r="H40" s="279">
        <f t="shared" ref="H40:I40" si="27">H29+H34+H39</f>
        <v>5904</v>
      </c>
      <c r="I40" s="279">
        <f t="shared" si="27"/>
        <v>1138</v>
      </c>
      <c r="J40" s="277">
        <f t="shared" si="16"/>
        <v>30004</v>
      </c>
      <c r="K40" s="279">
        <f t="shared" ref="K40:M40" si="28">K29+K34+K39</f>
        <v>0</v>
      </c>
      <c r="L40" s="279">
        <f t="shared" si="28"/>
        <v>0</v>
      </c>
      <c r="M40" s="279">
        <f t="shared" si="28"/>
        <v>0</v>
      </c>
      <c r="N40" s="277">
        <f t="shared" si="18"/>
        <v>0</v>
      </c>
      <c r="O40" s="279">
        <f t="shared" ref="O40:P40" si="29">O29+O34+O39</f>
        <v>0</v>
      </c>
      <c r="P40" s="279">
        <f t="shared" si="29"/>
        <v>0</v>
      </c>
      <c r="Q40" s="277">
        <f t="shared" si="20"/>
        <v>0</v>
      </c>
      <c r="R40" s="297">
        <f t="shared" si="21"/>
        <v>30004</v>
      </c>
      <c r="S40" s="5"/>
      <c r="T40" s="5"/>
      <c r="U40" s="5"/>
      <c r="V40" s="5"/>
      <c r="W40" s="5"/>
      <c r="X40" s="5"/>
      <c r="Y40" s="5"/>
      <c r="Z40" s="5"/>
    </row>
    <row r="41" spans="1:26" ht="16.2">
      <c r="A41" s="301" t="s">
        <v>651</v>
      </c>
      <c r="B41" s="319" t="s">
        <v>652</v>
      </c>
      <c r="C41" s="155" t="s">
        <v>653</v>
      </c>
      <c r="D41" s="296"/>
      <c r="E41" s="296"/>
      <c r="F41" s="296"/>
      <c r="G41" s="277">
        <f t="shared" si="14"/>
        <v>0</v>
      </c>
      <c r="H41" s="296"/>
      <c r="I41" s="296"/>
      <c r="J41" s="277">
        <f t="shared" si="16"/>
        <v>0</v>
      </c>
      <c r="K41" s="296"/>
      <c r="L41" s="296"/>
      <c r="M41" s="296"/>
      <c r="N41" s="277">
        <f t="shared" si="18"/>
        <v>0</v>
      </c>
      <c r="O41" s="296"/>
      <c r="P41" s="296"/>
      <c r="Q41" s="277">
        <f t="shared" si="20"/>
        <v>0</v>
      </c>
      <c r="R41" s="297">
        <f t="shared" si="21"/>
        <v>0</v>
      </c>
      <c r="S41" s="5"/>
      <c r="T41" s="5"/>
      <c r="U41" s="5"/>
      <c r="V41" s="5"/>
      <c r="W41" s="5"/>
      <c r="X41" s="5"/>
      <c r="Y41" s="5"/>
      <c r="Z41" s="5"/>
    </row>
    <row r="42" spans="1:26" ht="15.6">
      <c r="A42" s="320"/>
      <c r="B42" s="321" t="s">
        <v>654</v>
      </c>
      <c r="C42" s="249" t="s">
        <v>655</v>
      </c>
      <c r="D42" s="322">
        <f t="shared" ref="D42:R42" si="30">D19+D20+D21+D27+D40+D41</f>
        <v>25030</v>
      </c>
      <c r="E42" s="322">
        <f t="shared" si="30"/>
        <v>211</v>
      </c>
      <c r="F42" s="322">
        <f t="shared" si="30"/>
        <v>0</v>
      </c>
      <c r="G42" s="322">
        <f t="shared" si="30"/>
        <v>25241</v>
      </c>
      <c r="H42" s="322">
        <f t="shared" si="30"/>
        <v>5904</v>
      </c>
      <c r="I42" s="322">
        <f t="shared" si="30"/>
        <v>1138</v>
      </c>
      <c r="J42" s="322">
        <f t="shared" si="30"/>
        <v>30007</v>
      </c>
      <c r="K42" s="322">
        <f t="shared" si="30"/>
        <v>3</v>
      </c>
      <c r="L42" s="322">
        <f t="shared" si="30"/>
        <v>0</v>
      </c>
      <c r="M42" s="322">
        <f t="shared" si="30"/>
        <v>0</v>
      </c>
      <c r="N42" s="322">
        <f t="shared" si="30"/>
        <v>3</v>
      </c>
      <c r="O42" s="322">
        <f t="shared" si="30"/>
        <v>0</v>
      </c>
      <c r="P42" s="322">
        <f t="shared" si="30"/>
        <v>0</v>
      </c>
      <c r="Q42" s="322">
        <f t="shared" si="30"/>
        <v>3</v>
      </c>
      <c r="R42" s="323">
        <f t="shared" si="30"/>
        <v>30004</v>
      </c>
      <c r="S42" s="5"/>
      <c r="T42" s="5"/>
      <c r="U42" s="5"/>
      <c r="V42" s="5"/>
      <c r="W42" s="5"/>
      <c r="X42" s="5"/>
      <c r="Y42" s="5"/>
      <c r="Z42" s="5"/>
    </row>
    <row r="43" spans="1:26" ht="15.6">
      <c r="A43" s="5"/>
      <c r="B43" s="5"/>
      <c r="C43" s="5"/>
      <c r="D43" s="324"/>
      <c r="E43" s="324"/>
      <c r="F43" s="324"/>
      <c r="G43" s="325"/>
      <c r="H43" s="325"/>
      <c r="I43" s="325"/>
      <c r="J43" s="325"/>
      <c r="K43" s="325"/>
      <c r="L43" s="325"/>
      <c r="M43" s="325"/>
      <c r="N43" s="325"/>
      <c r="O43" s="325"/>
      <c r="P43" s="325"/>
      <c r="Q43" s="325"/>
      <c r="R43" s="325"/>
      <c r="S43" s="5"/>
      <c r="T43" s="5"/>
      <c r="U43" s="5"/>
      <c r="V43" s="5"/>
      <c r="W43" s="5"/>
      <c r="X43" s="5"/>
      <c r="Y43" s="5"/>
      <c r="Z43" s="5"/>
    </row>
    <row r="44" spans="1:26" ht="15.6">
      <c r="A44" s="5"/>
      <c r="B44" s="5" t="s">
        <v>656</v>
      </c>
      <c r="C44" s="5"/>
      <c r="D44" s="22"/>
      <c r="E44" s="22"/>
      <c r="F44" s="22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5"/>
      <c r="T44" s="5"/>
      <c r="U44" s="5"/>
      <c r="V44" s="5"/>
      <c r="W44" s="5"/>
      <c r="X44" s="5"/>
      <c r="Y44" s="5"/>
      <c r="Z44" s="5"/>
    </row>
    <row r="45" spans="1:26" ht="15.6">
      <c r="A45" s="5"/>
      <c r="B45" s="124" t="s">
        <v>7</v>
      </c>
      <c r="C45" s="459" t="str">
        <f>pdeReportingDate</f>
        <v>02.03.2026</v>
      </c>
      <c r="D45" s="455"/>
      <c r="E45" s="455"/>
      <c r="F45" s="455"/>
      <c r="G45" s="455"/>
      <c r="H45" s="455"/>
      <c r="I45" s="455"/>
      <c r="J45" s="197"/>
      <c r="K45" s="197"/>
      <c r="L45" s="197"/>
      <c r="M45" s="197"/>
      <c r="N45" s="197"/>
      <c r="O45" s="197"/>
      <c r="P45" s="197"/>
      <c r="Q45" s="197"/>
      <c r="R45" s="197"/>
      <c r="S45" s="5"/>
      <c r="T45" s="5"/>
      <c r="U45" s="5"/>
      <c r="V45" s="5"/>
      <c r="W45" s="5"/>
      <c r="X45" s="5"/>
      <c r="Y45" s="5"/>
      <c r="Z45" s="5"/>
    </row>
    <row r="46" spans="1:26" ht="15.6">
      <c r="A46" s="5"/>
      <c r="B46" s="124"/>
      <c r="C46" s="125"/>
      <c r="D46" s="125"/>
      <c r="E46" s="125"/>
      <c r="F46" s="125"/>
      <c r="G46" s="125"/>
      <c r="H46" s="125"/>
      <c r="I46" s="12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6">
      <c r="A47" s="5"/>
      <c r="B47" s="124" t="s">
        <v>292</v>
      </c>
      <c r="C47" s="460" t="str">
        <f>authorName</f>
        <v>Илияна Иванова Йорданова</v>
      </c>
      <c r="D47" s="455"/>
      <c r="E47" s="455"/>
      <c r="F47" s="455"/>
      <c r="G47" s="455"/>
      <c r="H47" s="455"/>
      <c r="I47" s="45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6">
      <c r="A48" s="5"/>
      <c r="B48" s="124"/>
      <c r="C48" s="23"/>
      <c r="D48" s="23"/>
      <c r="E48" s="23"/>
      <c r="F48" s="23"/>
      <c r="G48" s="23"/>
      <c r="H48" s="23"/>
      <c r="I48" s="23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6">
      <c r="A49" s="5"/>
      <c r="B49" s="124" t="s">
        <v>12</v>
      </c>
      <c r="C49" s="461"/>
      <c r="D49" s="455"/>
      <c r="E49" s="455"/>
      <c r="F49" s="455"/>
      <c r="G49" s="455"/>
      <c r="H49" s="455"/>
      <c r="I49" s="45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6">
      <c r="A50" s="5"/>
      <c r="B50" s="122"/>
      <c r="C50" s="462" t="s">
        <v>987</v>
      </c>
      <c r="D50" s="455"/>
      <c r="E50" s="455"/>
      <c r="F50" s="455"/>
      <c r="G50" s="121"/>
      <c r="H50" s="122"/>
      <c r="I50" s="32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6">
      <c r="A51" s="5"/>
      <c r="B51" s="122"/>
      <c r="C51" s="454"/>
      <c r="D51" s="455"/>
      <c r="E51" s="455"/>
      <c r="F51" s="455"/>
      <c r="G51" s="121"/>
      <c r="H51" s="122"/>
      <c r="I51" s="32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6">
      <c r="A52" s="5"/>
      <c r="B52" s="122"/>
      <c r="C52" s="454"/>
      <c r="D52" s="455"/>
      <c r="E52" s="455"/>
      <c r="F52" s="455"/>
      <c r="G52" s="121"/>
      <c r="H52" s="122"/>
      <c r="I52" s="32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6">
      <c r="A53" s="5"/>
      <c r="B53" s="122"/>
      <c r="C53" s="454"/>
      <c r="D53" s="455"/>
      <c r="E53" s="455"/>
      <c r="F53" s="455"/>
      <c r="G53" s="121"/>
      <c r="H53" s="122"/>
      <c r="I53" s="32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6">
      <c r="A54" s="5"/>
      <c r="B54" s="122"/>
      <c r="C54" s="454"/>
      <c r="D54" s="455"/>
      <c r="E54" s="455"/>
      <c r="F54" s="455"/>
      <c r="G54" s="121"/>
      <c r="H54" s="122"/>
      <c r="I54" s="32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6">
      <c r="A55" s="5"/>
      <c r="B55" s="122"/>
      <c r="C55" s="454"/>
      <c r="D55" s="455"/>
      <c r="E55" s="455"/>
      <c r="F55" s="455"/>
      <c r="G55" s="121"/>
      <c r="H55" s="122"/>
      <c r="I55" s="32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6">
      <c r="A56" s="5"/>
      <c r="B56" s="122"/>
      <c r="C56" s="454"/>
      <c r="D56" s="455"/>
      <c r="E56" s="455"/>
      <c r="F56" s="455"/>
      <c r="G56" s="121"/>
      <c r="H56" s="122"/>
      <c r="I56" s="32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6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6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6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6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6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6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6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6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6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6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6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6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6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6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6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6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6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6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6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6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6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6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6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6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6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6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6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6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6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6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6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6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6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6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6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6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6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6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6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6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6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6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6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6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6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6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6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6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6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6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6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6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6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6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6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6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6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6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6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6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6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6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6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6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6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6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6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6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6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6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6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6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6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6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6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6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6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6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6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6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6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6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6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6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6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6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6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6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6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6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6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6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6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6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6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6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6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6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6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6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6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6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6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6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6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6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6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6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6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6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6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6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6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6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6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6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6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6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6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6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6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6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6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6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6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6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6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6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6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6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6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6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6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6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6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6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6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6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6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6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6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6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6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6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6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6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6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6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6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6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6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6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6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6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6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6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6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6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6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6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6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6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6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6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6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6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6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6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6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6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6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6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6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6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6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6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6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6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6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6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6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6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6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6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6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6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6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6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6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6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6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6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6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6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6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6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6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6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6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6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6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6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6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6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6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6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6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6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6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6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6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6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6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6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6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6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6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6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6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6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6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6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6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6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6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6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6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6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6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6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6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6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6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6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6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6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6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6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6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6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6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6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6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6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6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6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6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6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6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6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6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6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6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6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6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6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6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6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6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6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6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6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6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6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6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6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6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6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6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6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6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6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6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6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6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6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6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6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6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6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6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6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6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6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6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6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6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6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6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6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6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6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6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6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6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6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6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6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6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6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6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6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6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6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6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6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6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6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6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6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6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6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6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6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6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6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6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6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6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6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6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6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6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6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6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6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6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6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6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6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6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6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6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6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6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6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6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6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6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6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6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6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6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6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6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6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6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6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6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6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6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6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6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6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6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6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6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6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6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6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6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6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6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6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6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6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6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6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6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6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6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6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6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6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6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6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6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6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6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6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6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6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6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6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6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6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6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6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6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6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6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6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6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6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6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6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6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6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6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6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6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6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6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6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6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6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6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6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6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6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6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6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6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6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6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6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6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6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6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6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6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6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6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6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6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6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6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6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6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6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6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6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6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6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6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6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6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6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6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6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6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6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6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6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6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6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6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6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6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6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6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6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6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6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6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6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6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6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6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6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6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6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6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6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6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6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6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6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6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6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6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6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6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6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6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6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6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6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6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6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6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6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6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6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6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6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6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6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6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6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6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6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6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6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6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6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6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6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6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6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6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6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6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6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6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6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6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6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6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6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6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6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6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6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6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6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6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6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6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6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6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6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6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6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6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6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6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6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6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6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6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6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6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6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6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6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6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6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6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6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6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6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6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6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6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6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6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6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6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6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6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6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6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6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6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6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6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6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6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6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6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6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6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6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6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6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6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6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6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6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6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6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6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6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6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6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6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6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6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6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6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6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6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6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6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6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6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6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6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6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6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6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6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6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6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6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6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6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6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6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6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6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6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6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6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6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6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6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6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6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6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6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6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6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6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6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6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6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6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6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6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6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6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6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6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6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6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6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6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6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6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6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6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6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6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6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6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6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6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6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6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6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6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6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6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6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6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6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6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6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6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6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6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6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6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6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6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6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6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6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6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6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6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6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6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6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6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6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6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6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6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6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6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6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6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6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6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6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6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6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6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6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6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6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6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6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6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6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6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6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6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6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6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6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6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6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6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6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6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6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6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6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6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6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6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6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6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6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6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6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6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6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6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6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6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6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6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6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6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6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6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6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6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6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6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6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6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6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6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6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6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6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6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6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6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6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6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6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6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6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6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6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6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6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6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6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6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6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6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6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6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6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6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6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6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6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6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6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6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6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6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6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6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6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6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6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6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6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6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6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6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6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6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6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6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6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6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6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6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6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6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6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6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6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6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6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6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6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6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6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6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6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6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6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6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6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24">
    <mergeCell ref="R7:R8"/>
    <mergeCell ref="A1:J1"/>
    <mergeCell ref="A3:J3"/>
    <mergeCell ref="A4:J4"/>
    <mergeCell ref="A5:J5"/>
    <mergeCell ref="A7:B8"/>
    <mergeCell ref="C7:C8"/>
    <mergeCell ref="D7:G7"/>
    <mergeCell ref="H7:I7"/>
    <mergeCell ref="J7:J8"/>
    <mergeCell ref="K7:N7"/>
    <mergeCell ref="O7:P7"/>
    <mergeCell ref="Q7:Q8"/>
    <mergeCell ref="A9:B9"/>
    <mergeCell ref="C53:F53"/>
    <mergeCell ref="C54:F54"/>
    <mergeCell ref="C55:F55"/>
    <mergeCell ref="C56:F56"/>
    <mergeCell ref="C45:I45"/>
    <mergeCell ref="C47:I47"/>
    <mergeCell ref="C49:I49"/>
    <mergeCell ref="C50:F50"/>
    <mergeCell ref="C51:F51"/>
    <mergeCell ref="C52:F52"/>
  </mergeCells>
  <dataValidations count="2">
    <dataValidation type="decimal" allowBlank="1" showInputMessage="1" showErrorMessage="1" prompt="Невалиден формат - Стойността в клетката може да съдържа число._x000a__x000a_За да коригирате натиснете Retry. За да се откажете натиснете Cancel." sqref="D41:F41 H41:I41 K41:M41 O41:P41" xr:uid="{00000000-0002-0000-0600-000000000000}">
      <formula1>-99999999999990</formula1>
      <formula2>9999999999999990</formula2>
    </dataValidation>
    <dataValidation type="decimal" allowBlank="1" showInputMessage="1" showErrorMessage="1" prompt="Невалиден формат - Стойността в клетката може да съдържа само положително число._x000a__x000a_За да коригирате натиснете Retry. За да се откажете натиснете Cancel." sqref="D20:F21 H20:I21 K20:M21 O20:P21 D23:F26 H23:I26 K23:M26 O23:P26" xr:uid="{00000000-0002-0000-0600-000001000000}">
      <formula1>0</formula1>
      <formula2>9999999999999990</formula2>
    </dataValidation>
  </dataValidations>
  <printOptions horizontalCentered="1"/>
  <pageMargins left="0.55118110236220474" right="0.35433070866141736" top="0.55118110236220474" bottom="0.51181102362204722" header="0" footer="0"/>
  <pageSetup paperSize="9" scale="54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view="pageBreakPreview" topLeftCell="A85" zoomScale="60" zoomScaleNormal="100" workbookViewId="0">
      <selection activeCell="L98" sqref="L98"/>
    </sheetView>
  </sheetViews>
  <sheetFormatPr defaultColWidth="14.44140625" defaultRowHeight="15" customHeight="1"/>
  <cols>
    <col min="1" max="1" width="52.77734375" customWidth="1"/>
    <col min="2" max="2" width="10.77734375" customWidth="1"/>
    <col min="3" max="3" width="17.77734375" customWidth="1"/>
    <col min="4" max="5" width="15.77734375" customWidth="1"/>
    <col min="6" max="6" width="19" customWidth="1"/>
    <col min="7" max="7" width="3.77734375" customWidth="1"/>
    <col min="8" max="26" width="10.77734375" customWidth="1"/>
  </cols>
  <sheetData>
    <row r="1" spans="1:26" ht="15.6">
      <c r="A1" s="456" t="s">
        <v>657</v>
      </c>
      <c r="B1" s="455"/>
      <c r="C1" s="455"/>
      <c r="D1" s="455"/>
      <c r="E1" s="128"/>
      <c r="F1" s="128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5.6">
      <c r="A2" s="17"/>
      <c r="B2" s="326"/>
      <c r="C2" s="25"/>
      <c r="D2" s="21"/>
      <c r="E2" s="128"/>
      <c r="F2" s="128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5.6">
      <c r="A3" s="458" t="str">
        <f>CONCATENATE("на ",UPPER(pdeName))</f>
        <v>на ЕЙЧ АР КЕПИТЪЛ АД</v>
      </c>
      <c r="B3" s="455"/>
      <c r="C3" s="455"/>
      <c r="D3" s="23"/>
      <c r="E3" s="128"/>
      <c r="F3" s="128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.6">
      <c r="A4" s="458" t="str">
        <f>CONCATENATE("ЕИК по БУЛСТАТ: ", pdeBulstat)</f>
        <v>ЕИК по БУЛСТАТ: 204654533</v>
      </c>
      <c r="B4" s="455"/>
      <c r="C4" s="455"/>
      <c r="D4" s="128"/>
      <c r="E4" s="128"/>
      <c r="F4" s="128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.6">
      <c r="A5" s="487" t="str">
        <f>CONCATENATE("към ",TEXT(endDate,"dd.mm.yyyy")," г.")</f>
        <v>към 31.12.2025 г.</v>
      </c>
      <c r="B5" s="455"/>
      <c r="C5" s="455"/>
      <c r="D5" s="124"/>
      <c r="E5" s="23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5.6">
      <c r="A6" s="5"/>
      <c r="B6" s="5"/>
      <c r="C6" s="5"/>
      <c r="D6" s="124" t="s">
        <v>1015</v>
      </c>
      <c r="E6" s="126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5.6">
      <c r="A7" s="24" t="s">
        <v>658</v>
      </c>
      <c r="B7" s="286"/>
      <c r="C7" s="5"/>
      <c r="D7" s="5"/>
      <c r="E7" s="26" t="s">
        <v>25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.6">
      <c r="A8" s="465" t="s">
        <v>482</v>
      </c>
      <c r="B8" s="468" t="s">
        <v>27</v>
      </c>
      <c r="C8" s="488" t="s">
        <v>659</v>
      </c>
      <c r="D8" s="476" t="s">
        <v>660</v>
      </c>
      <c r="E8" s="489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</row>
    <row r="9" spans="1:26" ht="15.6">
      <c r="A9" s="467"/>
      <c r="B9" s="470"/>
      <c r="C9" s="470"/>
      <c r="D9" s="174" t="s">
        <v>661</v>
      </c>
      <c r="E9" s="327" t="s">
        <v>662</v>
      </c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</row>
    <row r="10" spans="1:26" ht="15.6">
      <c r="A10" s="328" t="s">
        <v>33</v>
      </c>
      <c r="B10" s="258" t="s">
        <v>34</v>
      </c>
      <c r="C10" s="329">
        <v>1</v>
      </c>
      <c r="D10" s="329">
        <v>2</v>
      </c>
      <c r="E10" s="330">
        <v>3</v>
      </c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</row>
    <row r="11" spans="1:26" ht="16.2">
      <c r="A11" s="331" t="s">
        <v>663</v>
      </c>
      <c r="B11" s="332" t="s">
        <v>664</v>
      </c>
      <c r="C11" s="333"/>
      <c r="D11" s="333"/>
      <c r="E11" s="334">
        <f>C11-D11</f>
        <v>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6">
      <c r="A12" s="182" t="s">
        <v>665</v>
      </c>
      <c r="B12" s="252"/>
      <c r="C12" s="335"/>
      <c r="D12" s="335"/>
      <c r="E12" s="336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6">
      <c r="A13" s="162" t="s">
        <v>666</v>
      </c>
      <c r="B13" s="153" t="s">
        <v>667</v>
      </c>
      <c r="C13" s="277">
        <f t="shared" ref="C13:E13" si="0">SUM(C14:C16)</f>
        <v>0</v>
      </c>
      <c r="D13" s="277">
        <f t="shared" si="0"/>
        <v>0</v>
      </c>
      <c r="E13" s="297">
        <f t="shared" si="0"/>
        <v>0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6">
      <c r="A14" s="162" t="s">
        <v>668</v>
      </c>
      <c r="B14" s="153" t="s">
        <v>669</v>
      </c>
      <c r="C14" s="337"/>
      <c r="D14" s="337"/>
      <c r="E14" s="297">
        <f t="shared" ref="E14:E20" si="1">C14-D14</f>
        <v>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6">
      <c r="A15" s="162" t="s">
        <v>670</v>
      </c>
      <c r="B15" s="153" t="s">
        <v>671</v>
      </c>
      <c r="C15" s="337"/>
      <c r="D15" s="337"/>
      <c r="E15" s="297">
        <f t="shared" si="1"/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6">
      <c r="A16" s="162" t="s">
        <v>672</v>
      </c>
      <c r="B16" s="153" t="s">
        <v>673</v>
      </c>
      <c r="C16" s="337"/>
      <c r="D16" s="337"/>
      <c r="E16" s="297">
        <f t="shared" si="1"/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6">
      <c r="A17" s="162" t="s">
        <v>674</v>
      </c>
      <c r="B17" s="153" t="s">
        <v>675</v>
      </c>
      <c r="C17" s="337"/>
      <c r="D17" s="337"/>
      <c r="E17" s="297">
        <f t="shared" si="1"/>
        <v>0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6">
      <c r="A18" s="162" t="s">
        <v>676</v>
      </c>
      <c r="B18" s="153" t="s">
        <v>677</v>
      </c>
      <c r="C18" s="277">
        <f t="shared" ref="C18:D18" si="2">+C19+C20</f>
        <v>105</v>
      </c>
      <c r="D18" s="277">
        <f t="shared" si="2"/>
        <v>105</v>
      </c>
      <c r="E18" s="297">
        <f t="shared" si="1"/>
        <v>0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6">
      <c r="A19" s="162" t="s">
        <v>678</v>
      </c>
      <c r="B19" s="153" t="s">
        <v>679</v>
      </c>
      <c r="C19" s="337"/>
      <c r="D19" s="337"/>
      <c r="E19" s="297">
        <f t="shared" si="1"/>
        <v>0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6">
      <c r="A20" s="162" t="s">
        <v>672</v>
      </c>
      <c r="B20" s="153" t="s">
        <v>680</v>
      </c>
      <c r="C20" s="337">
        <v>105</v>
      </c>
      <c r="D20" s="337">
        <v>105</v>
      </c>
      <c r="E20" s="297">
        <f t="shared" si="1"/>
        <v>0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6.2">
      <c r="A21" s="338" t="s">
        <v>681</v>
      </c>
      <c r="B21" s="339" t="s">
        <v>682</v>
      </c>
      <c r="C21" s="340">
        <f t="shared" ref="C21:E21" si="3">C13+C17+C18</f>
        <v>105</v>
      </c>
      <c r="D21" s="340">
        <f t="shared" si="3"/>
        <v>105</v>
      </c>
      <c r="E21" s="341">
        <f t="shared" si="3"/>
        <v>0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6">
      <c r="A22" s="182" t="s">
        <v>683</v>
      </c>
      <c r="B22" s="252"/>
      <c r="C22" s="335"/>
      <c r="D22" s="335"/>
      <c r="E22" s="336">
        <f t="shared" ref="E22:E23" si="4">C22-D22</f>
        <v>0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6.2">
      <c r="A23" s="162" t="s">
        <v>684</v>
      </c>
      <c r="B23" s="155" t="s">
        <v>685</v>
      </c>
      <c r="C23" s="342"/>
      <c r="D23" s="342"/>
      <c r="E23" s="343">
        <f t="shared" si="4"/>
        <v>0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6">
      <c r="A24" s="344"/>
      <c r="B24" s="249"/>
      <c r="C24" s="345"/>
      <c r="D24" s="345"/>
      <c r="E24" s="346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6">
      <c r="A25" s="347" t="s">
        <v>686</v>
      </c>
      <c r="B25" s="348"/>
      <c r="C25" s="317"/>
      <c r="D25" s="317"/>
      <c r="E25" s="318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6">
      <c r="A26" s="162" t="s">
        <v>687</v>
      </c>
      <c r="B26" s="153" t="s">
        <v>688</v>
      </c>
      <c r="C26" s="277">
        <f t="shared" ref="C26:E26" si="5">SUM(C27:C29)</f>
        <v>8</v>
      </c>
      <c r="D26" s="277">
        <f t="shared" si="5"/>
        <v>8</v>
      </c>
      <c r="E26" s="297">
        <f t="shared" si="5"/>
        <v>0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6">
      <c r="A27" s="162" t="s">
        <v>689</v>
      </c>
      <c r="B27" s="153" t="s">
        <v>690</v>
      </c>
      <c r="C27" s="337">
        <v>8</v>
      </c>
      <c r="D27" s="337">
        <v>8</v>
      </c>
      <c r="E27" s="297">
        <f t="shared" ref="E27:E34" si="6">C27-D27</f>
        <v>0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6">
      <c r="A28" s="162" t="s">
        <v>691</v>
      </c>
      <c r="B28" s="153" t="s">
        <v>692</v>
      </c>
      <c r="C28" s="337"/>
      <c r="D28" s="337"/>
      <c r="E28" s="297">
        <f t="shared" si="6"/>
        <v>0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6">
      <c r="A29" s="162" t="s">
        <v>693</v>
      </c>
      <c r="B29" s="153" t="s">
        <v>694</v>
      </c>
      <c r="C29" s="337"/>
      <c r="D29" s="337"/>
      <c r="E29" s="297">
        <f t="shared" si="6"/>
        <v>0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6">
      <c r="A30" s="162" t="s">
        <v>695</v>
      </c>
      <c r="B30" s="153" t="s">
        <v>696</v>
      </c>
      <c r="C30" s="337"/>
      <c r="D30" s="337"/>
      <c r="E30" s="297">
        <f t="shared" si="6"/>
        <v>0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6">
      <c r="A31" s="162" t="s">
        <v>697</v>
      </c>
      <c r="B31" s="153" t="s">
        <v>698</v>
      </c>
      <c r="C31" s="337">
        <v>16</v>
      </c>
      <c r="D31" s="337">
        <v>16</v>
      </c>
      <c r="E31" s="297">
        <f t="shared" si="6"/>
        <v>0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6">
      <c r="A32" s="162" t="s">
        <v>699</v>
      </c>
      <c r="B32" s="153" t="s">
        <v>700</v>
      </c>
      <c r="C32" s="337"/>
      <c r="D32" s="337"/>
      <c r="E32" s="297">
        <f t="shared" si="6"/>
        <v>0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6">
      <c r="A33" s="162" t="s">
        <v>701</v>
      </c>
      <c r="B33" s="153" t="s">
        <v>702</v>
      </c>
      <c r="C33" s="337"/>
      <c r="D33" s="337"/>
      <c r="E33" s="297">
        <f t="shared" si="6"/>
        <v>0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6">
      <c r="A34" s="162" t="s">
        <v>703</v>
      </c>
      <c r="B34" s="153" t="s">
        <v>704</v>
      </c>
      <c r="C34" s="337"/>
      <c r="D34" s="337"/>
      <c r="E34" s="297">
        <f t="shared" si="6"/>
        <v>0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6">
      <c r="A35" s="162" t="s">
        <v>705</v>
      </c>
      <c r="B35" s="153" t="s">
        <v>706</v>
      </c>
      <c r="C35" s="277">
        <f t="shared" ref="C35:E35" si="7">SUM(C36:C39)</f>
        <v>0</v>
      </c>
      <c r="D35" s="277">
        <f t="shared" si="7"/>
        <v>0</v>
      </c>
      <c r="E35" s="297">
        <f t="shared" si="7"/>
        <v>0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6">
      <c r="A36" s="162" t="s">
        <v>707</v>
      </c>
      <c r="B36" s="153" t="s">
        <v>708</v>
      </c>
      <c r="C36" s="337"/>
      <c r="D36" s="337"/>
      <c r="E36" s="297">
        <f t="shared" ref="E36:E39" si="8">C36-D36</f>
        <v>0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6">
      <c r="A37" s="162" t="s">
        <v>709</v>
      </c>
      <c r="B37" s="153" t="s">
        <v>710</v>
      </c>
      <c r="C37" s="337"/>
      <c r="D37" s="337"/>
      <c r="E37" s="297">
        <f t="shared" si="8"/>
        <v>0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6">
      <c r="A38" s="162" t="s">
        <v>711</v>
      </c>
      <c r="B38" s="153" t="s">
        <v>712</v>
      </c>
      <c r="C38" s="337"/>
      <c r="D38" s="337"/>
      <c r="E38" s="297">
        <f t="shared" si="8"/>
        <v>0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6">
      <c r="A39" s="162" t="s">
        <v>713</v>
      </c>
      <c r="B39" s="153" t="s">
        <v>714</v>
      </c>
      <c r="C39" s="337"/>
      <c r="D39" s="337"/>
      <c r="E39" s="297">
        <f t="shared" si="8"/>
        <v>0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6">
      <c r="A40" s="162" t="s">
        <v>715</v>
      </c>
      <c r="B40" s="153" t="s">
        <v>716</v>
      </c>
      <c r="C40" s="277">
        <f t="shared" ref="C40:E40" si="9">SUM(C41:C44)</f>
        <v>3</v>
      </c>
      <c r="D40" s="277">
        <f t="shared" si="9"/>
        <v>3</v>
      </c>
      <c r="E40" s="297">
        <f t="shared" si="9"/>
        <v>0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6">
      <c r="A41" s="162" t="s">
        <v>717</v>
      </c>
      <c r="B41" s="153" t="s">
        <v>718</v>
      </c>
      <c r="C41" s="337"/>
      <c r="D41" s="337"/>
      <c r="E41" s="297">
        <f t="shared" ref="E41:E44" si="10">C41-D41</f>
        <v>0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6">
      <c r="A42" s="162" t="s">
        <v>719</v>
      </c>
      <c r="B42" s="153" t="s">
        <v>720</v>
      </c>
      <c r="C42" s="337"/>
      <c r="D42" s="337"/>
      <c r="E42" s="297">
        <f t="shared" si="10"/>
        <v>0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6">
      <c r="A43" s="162" t="s">
        <v>721</v>
      </c>
      <c r="B43" s="153" t="s">
        <v>722</v>
      </c>
      <c r="C43" s="337"/>
      <c r="D43" s="337"/>
      <c r="E43" s="297">
        <f t="shared" si="10"/>
        <v>0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6">
      <c r="A44" s="162" t="s">
        <v>723</v>
      </c>
      <c r="B44" s="153" t="s">
        <v>724</v>
      </c>
      <c r="C44" s="337">
        <v>3</v>
      </c>
      <c r="D44" s="337">
        <v>3</v>
      </c>
      <c r="E44" s="297">
        <f t="shared" si="10"/>
        <v>0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6.2">
      <c r="A45" s="164" t="s">
        <v>725</v>
      </c>
      <c r="B45" s="307" t="s">
        <v>726</v>
      </c>
      <c r="C45" s="308">
        <f t="shared" ref="C45:E45" si="11">C26+C30+C31+C33+C32+C34+C35+C40</f>
        <v>27</v>
      </c>
      <c r="D45" s="308">
        <f t="shared" si="11"/>
        <v>27</v>
      </c>
      <c r="E45" s="349">
        <f t="shared" si="11"/>
        <v>0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6">
      <c r="A46" s="189" t="s">
        <v>727</v>
      </c>
      <c r="B46" s="193" t="s">
        <v>728</v>
      </c>
      <c r="C46" s="350">
        <f t="shared" ref="C46:E46" si="12">C45+C23+C21+C11</f>
        <v>132</v>
      </c>
      <c r="D46" s="350">
        <f t="shared" si="12"/>
        <v>132</v>
      </c>
      <c r="E46" s="351">
        <f t="shared" si="12"/>
        <v>0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6">
      <c r="A47" s="24"/>
      <c r="B47" s="285"/>
      <c r="C47" s="200"/>
      <c r="D47" s="200"/>
      <c r="E47" s="200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6">
      <c r="A48" s="24"/>
      <c r="B48" s="285"/>
      <c r="C48" s="200"/>
      <c r="D48" s="200"/>
      <c r="E48" s="200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6">
      <c r="A49" s="24" t="s">
        <v>729</v>
      </c>
      <c r="B49" s="285"/>
      <c r="C49" s="197"/>
      <c r="D49" s="197"/>
      <c r="E49" s="200"/>
      <c r="F49" s="26" t="s">
        <v>25</v>
      </c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8" customHeight="1">
      <c r="A50" s="465" t="s">
        <v>482</v>
      </c>
      <c r="B50" s="468" t="s">
        <v>27</v>
      </c>
      <c r="C50" s="471" t="s">
        <v>730</v>
      </c>
      <c r="D50" s="476" t="s">
        <v>731</v>
      </c>
      <c r="E50" s="477"/>
      <c r="F50" s="481" t="s">
        <v>732</v>
      </c>
      <c r="G50" s="268"/>
      <c r="H50" s="268"/>
      <c r="I50" s="268"/>
      <c r="J50" s="268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</row>
    <row r="51" spans="1:26" ht="18" customHeight="1">
      <c r="A51" s="467"/>
      <c r="B51" s="470"/>
      <c r="C51" s="470"/>
      <c r="D51" s="270" t="s">
        <v>661</v>
      </c>
      <c r="E51" s="270" t="s">
        <v>662</v>
      </c>
      <c r="F51" s="482"/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</row>
    <row r="52" spans="1:26" ht="15.6">
      <c r="A52" s="328" t="s">
        <v>33</v>
      </c>
      <c r="B52" s="258" t="s">
        <v>34</v>
      </c>
      <c r="C52" s="329">
        <v>1</v>
      </c>
      <c r="D52" s="329">
        <v>2</v>
      </c>
      <c r="E52" s="352">
        <v>3</v>
      </c>
      <c r="F52" s="353">
        <v>4</v>
      </c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</row>
    <row r="53" spans="1:26" ht="15.6">
      <c r="A53" s="182" t="s">
        <v>733</v>
      </c>
      <c r="B53" s="354"/>
      <c r="C53" s="355"/>
      <c r="D53" s="355"/>
      <c r="E53" s="355"/>
      <c r="F53" s="356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6">
      <c r="A54" s="162" t="s">
        <v>734</v>
      </c>
      <c r="B54" s="153" t="s">
        <v>735</v>
      </c>
      <c r="C54" s="277">
        <f t="shared" ref="C54:D54" si="13">SUM(C55:C57)</f>
        <v>0</v>
      </c>
      <c r="D54" s="277">
        <f t="shared" si="13"/>
        <v>0</v>
      </c>
      <c r="E54" s="98">
        <f t="shared" ref="E54:E68" si="14">C54-D54</f>
        <v>0</v>
      </c>
      <c r="F54" s="304">
        <f>SUM(F55:F57)</f>
        <v>0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6">
      <c r="A55" s="162" t="s">
        <v>736</v>
      </c>
      <c r="B55" s="153" t="s">
        <v>737</v>
      </c>
      <c r="C55" s="53"/>
      <c r="D55" s="53"/>
      <c r="E55" s="98">
        <f t="shared" si="14"/>
        <v>0</v>
      </c>
      <c r="F55" s="54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6">
      <c r="A56" s="162" t="s">
        <v>738</v>
      </c>
      <c r="B56" s="153" t="s">
        <v>739</v>
      </c>
      <c r="C56" s="53"/>
      <c r="D56" s="53"/>
      <c r="E56" s="98">
        <f t="shared" si="14"/>
        <v>0</v>
      </c>
      <c r="F56" s="54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6">
      <c r="A57" s="162" t="s">
        <v>723</v>
      </c>
      <c r="B57" s="153" t="s">
        <v>740</v>
      </c>
      <c r="C57" s="53"/>
      <c r="D57" s="53"/>
      <c r="E57" s="98">
        <f t="shared" si="14"/>
        <v>0</v>
      </c>
      <c r="F57" s="54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31.2">
      <c r="A58" s="162" t="s">
        <v>741</v>
      </c>
      <c r="B58" s="153" t="s">
        <v>742</v>
      </c>
      <c r="C58" s="277">
        <f t="shared" ref="C58:D58" si="15">C59+C61</f>
        <v>0</v>
      </c>
      <c r="D58" s="277">
        <f t="shared" si="15"/>
        <v>0</v>
      </c>
      <c r="E58" s="98">
        <f t="shared" si="14"/>
        <v>0</v>
      </c>
      <c r="F58" s="297">
        <f>F59+F61</f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6">
      <c r="A59" s="162" t="s">
        <v>743</v>
      </c>
      <c r="B59" s="153" t="s">
        <v>744</v>
      </c>
      <c r="C59" s="53"/>
      <c r="D59" s="53"/>
      <c r="E59" s="98">
        <f t="shared" si="14"/>
        <v>0</v>
      </c>
      <c r="F59" s="54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6">
      <c r="A60" s="149" t="s">
        <v>745</v>
      </c>
      <c r="B60" s="153" t="s">
        <v>746</v>
      </c>
      <c r="C60" s="53"/>
      <c r="D60" s="53"/>
      <c r="E60" s="98">
        <f t="shared" si="14"/>
        <v>0</v>
      </c>
      <c r="F60" s="54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6">
      <c r="A61" s="149" t="s">
        <v>747</v>
      </c>
      <c r="B61" s="153" t="s">
        <v>748</v>
      </c>
      <c r="C61" s="53"/>
      <c r="D61" s="53"/>
      <c r="E61" s="98">
        <f t="shared" si="14"/>
        <v>0</v>
      </c>
      <c r="F61" s="54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6">
      <c r="A62" s="149" t="s">
        <v>745</v>
      </c>
      <c r="B62" s="153" t="s">
        <v>749</v>
      </c>
      <c r="C62" s="53"/>
      <c r="D62" s="53"/>
      <c r="E62" s="98">
        <f t="shared" si="14"/>
        <v>0</v>
      </c>
      <c r="F62" s="54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6">
      <c r="A63" s="162" t="s">
        <v>158</v>
      </c>
      <c r="B63" s="153" t="s">
        <v>750</v>
      </c>
      <c r="C63" s="53"/>
      <c r="D63" s="53"/>
      <c r="E63" s="98">
        <f t="shared" si="14"/>
        <v>0</v>
      </c>
      <c r="F63" s="54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6">
      <c r="A64" s="162" t="s">
        <v>161</v>
      </c>
      <c r="B64" s="153" t="s">
        <v>751</v>
      </c>
      <c r="C64" s="53"/>
      <c r="D64" s="53"/>
      <c r="E64" s="98">
        <f t="shared" si="14"/>
        <v>0</v>
      </c>
      <c r="F64" s="54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6">
      <c r="A65" s="162" t="s">
        <v>752</v>
      </c>
      <c r="B65" s="153" t="s">
        <v>753</v>
      </c>
      <c r="C65" s="53"/>
      <c r="D65" s="53"/>
      <c r="E65" s="98">
        <f t="shared" si="14"/>
        <v>0</v>
      </c>
      <c r="F65" s="54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6">
      <c r="A66" s="162" t="s">
        <v>754</v>
      </c>
      <c r="B66" s="153" t="s">
        <v>755</v>
      </c>
      <c r="C66" s="53"/>
      <c r="D66" s="53"/>
      <c r="E66" s="98">
        <f t="shared" si="14"/>
        <v>0</v>
      </c>
      <c r="F66" s="54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6">
      <c r="A67" s="162" t="s">
        <v>756</v>
      </c>
      <c r="B67" s="153" t="s">
        <v>757</v>
      </c>
      <c r="C67" s="53"/>
      <c r="D67" s="53"/>
      <c r="E67" s="98">
        <f t="shared" si="14"/>
        <v>0</v>
      </c>
      <c r="F67" s="54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6.2">
      <c r="A68" s="338" t="s">
        <v>758</v>
      </c>
      <c r="B68" s="339" t="s">
        <v>759</v>
      </c>
      <c r="C68" s="340">
        <f t="shared" ref="C68:D68" si="16">C54+C58+C63+C64+C65+C66</f>
        <v>0</v>
      </c>
      <c r="D68" s="340">
        <f t="shared" si="16"/>
        <v>0</v>
      </c>
      <c r="E68" s="357">
        <f t="shared" si="14"/>
        <v>0</v>
      </c>
      <c r="F68" s="358">
        <f>F54+F58+F63+F64+F65+F66</f>
        <v>0</v>
      </c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6">
      <c r="A69" s="347" t="s">
        <v>760</v>
      </c>
      <c r="B69" s="359"/>
      <c r="C69" s="360"/>
      <c r="D69" s="360"/>
      <c r="E69" s="360"/>
      <c r="F69" s="361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6">
      <c r="A70" s="162" t="s">
        <v>761</v>
      </c>
      <c r="B70" s="362" t="s">
        <v>762</v>
      </c>
      <c r="C70" s="53"/>
      <c r="D70" s="53"/>
      <c r="E70" s="98">
        <f>C70-D70</f>
        <v>0</v>
      </c>
      <c r="F70" s="54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6">
      <c r="A71" s="178"/>
      <c r="B71" s="188"/>
      <c r="C71" s="363"/>
      <c r="D71" s="363"/>
      <c r="E71" s="363"/>
      <c r="F71" s="364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6">
      <c r="A72" s="182" t="s">
        <v>763</v>
      </c>
      <c r="B72" s="354"/>
      <c r="C72" s="365"/>
      <c r="D72" s="365"/>
      <c r="E72" s="365"/>
      <c r="F72" s="366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6">
      <c r="A73" s="162" t="s">
        <v>734</v>
      </c>
      <c r="B73" s="153" t="s">
        <v>764</v>
      </c>
      <c r="C73" s="277">
        <f t="shared" ref="C73:F73" si="17">SUM(C74:C76)</f>
        <v>1059</v>
      </c>
      <c r="D73" s="277">
        <f t="shared" si="17"/>
        <v>59</v>
      </c>
      <c r="E73" s="98">
        <f t="shared" si="17"/>
        <v>1000</v>
      </c>
      <c r="F73" s="297">
        <f t="shared" si="17"/>
        <v>0</v>
      </c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6">
      <c r="A74" s="162" t="s">
        <v>765</v>
      </c>
      <c r="B74" s="153" t="s">
        <v>766</v>
      </c>
      <c r="C74" s="53"/>
      <c r="D74" s="53"/>
      <c r="E74" s="98">
        <f t="shared" ref="E74:E76" si="18">C74-D74</f>
        <v>0</v>
      </c>
      <c r="F74" s="54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6">
      <c r="A75" s="162" t="s">
        <v>767</v>
      </c>
      <c r="B75" s="153" t="s">
        <v>768</v>
      </c>
      <c r="C75" s="53">
        <v>59</v>
      </c>
      <c r="D75" s="53">
        <v>59</v>
      </c>
      <c r="E75" s="98">
        <f t="shared" si="18"/>
        <v>0</v>
      </c>
      <c r="F75" s="54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6">
      <c r="A76" s="367" t="s">
        <v>769</v>
      </c>
      <c r="B76" s="153" t="s">
        <v>770</v>
      </c>
      <c r="C76" s="53">
        <v>1000</v>
      </c>
      <c r="D76" s="53"/>
      <c r="E76" s="98">
        <f t="shared" si="18"/>
        <v>1000</v>
      </c>
      <c r="F76" s="54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31.2">
      <c r="A77" s="162" t="s">
        <v>741</v>
      </c>
      <c r="B77" s="153" t="s">
        <v>771</v>
      </c>
      <c r="C77" s="277">
        <f t="shared" ref="C77:F77" si="19">C78+C80</f>
        <v>0</v>
      </c>
      <c r="D77" s="277">
        <f t="shared" si="19"/>
        <v>0</v>
      </c>
      <c r="E77" s="98">
        <f t="shared" si="19"/>
        <v>0</v>
      </c>
      <c r="F77" s="297">
        <f t="shared" si="19"/>
        <v>0</v>
      </c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6">
      <c r="A78" s="162" t="s">
        <v>772</v>
      </c>
      <c r="B78" s="153" t="s">
        <v>773</v>
      </c>
      <c r="C78" s="53"/>
      <c r="D78" s="53"/>
      <c r="E78" s="98">
        <f t="shared" ref="E78:E81" si="20">C78-D78</f>
        <v>0</v>
      </c>
      <c r="F78" s="54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6">
      <c r="A79" s="162" t="s">
        <v>774</v>
      </c>
      <c r="B79" s="153" t="s">
        <v>775</v>
      </c>
      <c r="C79" s="53"/>
      <c r="D79" s="53"/>
      <c r="E79" s="98">
        <f t="shared" si="20"/>
        <v>0</v>
      </c>
      <c r="F79" s="54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6">
      <c r="A80" s="162" t="s">
        <v>776</v>
      </c>
      <c r="B80" s="153" t="s">
        <v>777</v>
      </c>
      <c r="C80" s="53"/>
      <c r="D80" s="53"/>
      <c r="E80" s="98">
        <f t="shared" si="20"/>
        <v>0</v>
      </c>
      <c r="F80" s="54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6">
      <c r="A81" s="162" t="s">
        <v>745</v>
      </c>
      <c r="B81" s="153" t="s">
        <v>778</v>
      </c>
      <c r="C81" s="53"/>
      <c r="D81" s="53"/>
      <c r="E81" s="98">
        <f t="shared" si="20"/>
        <v>0</v>
      </c>
      <c r="F81" s="54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6">
      <c r="A82" s="162" t="s">
        <v>779</v>
      </c>
      <c r="B82" s="153" t="s">
        <v>780</v>
      </c>
      <c r="C82" s="277">
        <f t="shared" ref="C82:F82" si="21">SUM(C83:C86)</f>
        <v>0</v>
      </c>
      <c r="D82" s="277">
        <f t="shared" si="21"/>
        <v>0</v>
      </c>
      <c r="E82" s="98">
        <f t="shared" si="21"/>
        <v>0</v>
      </c>
      <c r="F82" s="297">
        <f t="shared" si="21"/>
        <v>0</v>
      </c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6">
      <c r="A83" s="162" t="s">
        <v>781</v>
      </c>
      <c r="B83" s="153" t="s">
        <v>782</v>
      </c>
      <c r="C83" s="53"/>
      <c r="D83" s="53"/>
      <c r="E83" s="98">
        <f t="shared" ref="E83:E86" si="22">C83-D83</f>
        <v>0</v>
      </c>
      <c r="F83" s="54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6">
      <c r="A84" s="162" t="s">
        <v>783</v>
      </c>
      <c r="B84" s="153" t="s">
        <v>784</v>
      </c>
      <c r="C84" s="53"/>
      <c r="D84" s="53"/>
      <c r="E84" s="98">
        <f t="shared" si="22"/>
        <v>0</v>
      </c>
      <c r="F84" s="54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31.2">
      <c r="A85" s="162" t="s">
        <v>785</v>
      </c>
      <c r="B85" s="153" t="s">
        <v>786</v>
      </c>
      <c r="C85" s="53"/>
      <c r="D85" s="53"/>
      <c r="E85" s="98">
        <f t="shared" si="22"/>
        <v>0</v>
      </c>
      <c r="F85" s="54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6">
      <c r="A86" s="162" t="s">
        <v>787</v>
      </c>
      <c r="B86" s="153" t="s">
        <v>788</v>
      </c>
      <c r="C86" s="53"/>
      <c r="D86" s="53"/>
      <c r="E86" s="98">
        <f t="shared" si="22"/>
        <v>0</v>
      </c>
      <c r="F86" s="54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6">
      <c r="A87" s="162" t="s">
        <v>789</v>
      </c>
      <c r="B87" s="153" t="s">
        <v>790</v>
      </c>
      <c r="C87" s="98">
        <f t="shared" ref="C87:F87" si="23">SUM(C88:C92)+C96</f>
        <v>4</v>
      </c>
      <c r="D87" s="98">
        <f t="shared" si="23"/>
        <v>4</v>
      </c>
      <c r="E87" s="98">
        <f t="shared" si="23"/>
        <v>0</v>
      </c>
      <c r="F87" s="304">
        <f t="shared" si="23"/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6">
      <c r="A88" s="162" t="s">
        <v>791</v>
      </c>
      <c r="B88" s="153" t="s">
        <v>792</v>
      </c>
      <c r="C88" s="53"/>
      <c r="D88" s="53"/>
      <c r="E88" s="98">
        <f t="shared" ref="E88:E91" si="24">C88-D88</f>
        <v>0</v>
      </c>
      <c r="F88" s="54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6">
      <c r="A89" s="162" t="s">
        <v>793</v>
      </c>
      <c r="B89" s="153" t="s">
        <v>794</v>
      </c>
      <c r="C89" s="53">
        <v>4</v>
      </c>
      <c r="D89" s="53">
        <v>4</v>
      </c>
      <c r="E89" s="98">
        <f t="shared" si="24"/>
        <v>0</v>
      </c>
      <c r="F89" s="54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6">
      <c r="A90" s="162" t="s">
        <v>795</v>
      </c>
      <c r="B90" s="153" t="s">
        <v>796</v>
      </c>
      <c r="C90" s="53"/>
      <c r="D90" s="53"/>
      <c r="E90" s="98">
        <f t="shared" si="24"/>
        <v>0</v>
      </c>
      <c r="F90" s="54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6">
      <c r="A91" s="162" t="s">
        <v>797</v>
      </c>
      <c r="B91" s="153" t="s">
        <v>798</v>
      </c>
      <c r="C91" s="53"/>
      <c r="D91" s="53"/>
      <c r="E91" s="98">
        <f t="shared" si="24"/>
        <v>0</v>
      </c>
      <c r="F91" s="54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6">
      <c r="A92" s="162" t="s">
        <v>799</v>
      </c>
      <c r="B92" s="153" t="s">
        <v>800</v>
      </c>
      <c r="C92" s="277">
        <f t="shared" ref="C92:F92" si="25">SUM(C93:C95)</f>
        <v>0</v>
      </c>
      <c r="D92" s="277">
        <f t="shared" si="25"/>
        <v>0</v>
      </c>
      <c r="E92" s="98">
        <f t="shared" si="25"/>
        <v>0</v>
      </c>
      <c r="F92" s="297">
        <f t="shared" si="25"/>
        <v>0</v>
      </c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6">
      <c r="A93" s="162" t="s">
        <v>801</v>
      </c>
      <c r="B93" s="153" t="s">
        <v>802</v>
      </c>
      <c r="C93" s="53"/>
      <c r="D93" s="53"/>
      <c r="E93" s="98">
        <f t="shared" ref="E93:E97" si="26">C93-D93</f>
        <v>0</v>
      </c>
      <c r="F93" s="54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6">
      <c r="A94" s="162" t="s">
        <v>709</v>
      </c>
      <c r="B94" s="153" t="s">
        <v>803</v>
      </c>
      <c r="C94" s="53"/>
      <c r="D94" s="53"/>
      <c r="E94" s="98">
        <f t="shared" si="26"/>
        <v>0</v>
      </c>
      <c r="F94" s="54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6">
      <c r="A95" s="162" t="s">
        <v>713</v>
      </c>
      <c r="B95" s="153" t="s">
        <v>804</v>
      </c>
      <c r="C95" s="53"/>
      <c r="D95" s="53"/>
      <c r="E95" s="98">
        <f t="shared" si="26"/>
        <v>0</v>
      </c>
      <c r="F95" s="54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6">
      <c r="A96" s="162" t="s">
        <v>805</v>
      </c>
      <c r="B96" s="153" t="s">
        <v>806</v>
      </c>
      <c r="C96" s="53"/>
      <c r="D96" s="53"/>
      <c r="E96" s="98">
        <f t="shared" si="26"/>
        <v>0</v>
      </c>
      <c r="F96" s="54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6">
      <c r="A97" s="162" t="s">
        <v>807</v>
      </c>
      <c r="B97" s="153" t="s">
        <v>808</v>
      </c>
      <c r="C97" s="441"/>
      <c r="D97" s="441"/>
      <c r="E97" s="98">
        <f t="shared" si="26"/>
        <v>0</v>
      </c>
      <c r="F97" s="54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6.2">
      <c r="A98" s="338" t="s">
        <v>809</v>
      </c>
      <c r="B98" s="339" t="s">
        <v>810</v>
      </c>
      <c r="C98" s="357">
        <f t="shared" ref="C98:F98" si="27">C87+C82+C77+C73+C97</f>
        <v>1063</v>
      </c>
      <c r="D98" s="357">
        <f t="shared" si="27"/>
        <v>63</v>
      </c>
      <c r="E98" s="357">
        <f t="shared" si="27"/>
        <v>1000</v>
      </c>
      <c r="F98" s="358">
        <f t="shared" si="27"/>
        <v>0</v>
      </c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6">
      <c r="A99" s="368" t="s">
        <v>811</v>
      </c>
      <c r="B99" s="369" t="s">
        <v>812</v>
      </c>
      <c r="C99" s="370">
        <f t="shared" ref="C99:F99" si="28">C98+C70+C68</f>
        <v>1063</v>
      </c>
      <c r="D99" s="370">
        <f t="shared" si="28"/>
        <v>63</v>
      </c>
      <c r="E99" s="370">
        <f t="shared" si="28"/>
        <v>1000</v>
      </c>
      <c r="F99" s="371">
        <f t="shared" si="28"/>
        <v>0</v>
      </c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6">
      <c r="A100" s="197"/>
      <c r="B100" s="372"/>
      <c r="C100" s="325"/>
      <c r="D100" s="325"/>
      <c r="E100" s="325"/>
      <c r="F100" s="19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6">
      <c r="A101" s="24" t="s">
        <v>813</v>
      </c>
      <c r="B101" s="262"/>
      <c r="C101" s="325"/>
      <c r="D101" s="325"/>
      <c r="E101" s="325"/>
      <c r="F101" s="26" t="s">
        <v>814</v>
      </c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31.2">
      <c r="A102" s="132" t="s">
        <v>482</v>
      </c>
      <c r="B102" s="252" t="s">
        <v>483</v>
      </c>
      <c r="C102" s="133" t="s">
        <v>815</v>
      </c>
      <c r="D102" s="133" t="s">
        <v>816</v>
      </c>
      <c r="E102" s="133" t="s">
        <v>817</v>
      </c>
      <c r="F102" s="134" t="s">
        <v>818</v>
      </c>
      <c r="G102" s="267"/>
      <c r="H102" s="267"/>
      <c r="I102" s="267"/>
      <c r="J102" s="267"/>
      <c r="K102" s="267"/>
      <c r="L102" s="267"/>
      <c r="M102" s="267"/>
      <c r="N102" s="267"/>
      <c r="O102" s="267"/>
      <c r="P102" s="267"/>
      <c r="Q102" s="267"/>
      <c r="R102" s="267"/>
      <c r="S102" s="267"/>
      <c r="T102" s="267"/>
      <c r="U102" s="267"/>
      <c r="V102" s="267"/>
      <c r="W102" s="267"/>
      <c r="X102" s="267"/>
      <c r="Y102" s="267"/>
      <c r="Z102" s="267"/>
    </row>
    <row r="103" spans="1:26" ht="15.6">
      <c r="A103" s="328" t="s">
        <v>33</v>
      </c>
      <c r="B103" s="258" t="s">
        <v>34</v>
      </c>
      <c r="C103" s="329">
        <v>1</v>
      </c>
      <c r="D103" s="329">
        <v>2</v>
      </c>
      <c r="E103" s="329">
        <v>3</v>
      </c>
      <c r="F103" s="353">
        <v>4</v>
      </c>
      <c r="G103" s="267"/>
      <c r="H103" s="267"/>
      <c r="I103" s="267"/>
      <c r="J103" s="267"/>
      <c r="K103" s="267"/>
      <c r="L103" s="267"/>
      <c r="M103" s="267"/>
      <c r="N103" s="267"/>
      <c r="O103" s="267"/>
      <c r="P103" s="267"/>
      <c r="Q103" s="267"/>
      <c r="R103" s="267"/>
      <c r="S103" s="267"/>
      <c r="T103" s="267"/>
      <c r="U103" s="267"/>
      <c r="V103" s="267"/>
      <c r="W103" s="267"/>
      <c r="X103" s="267"/>
      <c r="Y103" s="267"/>
      <c r="Z103" s="267"/>
    </row>
    <row r="104" spans="1:26" ht="15.6">
      <c r="A104" s="373" t="s">
        <v>819</v>
      </c>
      <c r="B104" s="253" t="s">
        <v>820</v>
      </c>
      <c r="C104" s="374"/>
      <c r="D104" s="374"/>
      <c r="E104" s="374"/>
      <c r="F104" s="366">
        <f t="shared" ref="F104:F106" si="29">C104+D104-E104</f>
        <v>0</v>
      </c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6">
      <c r="A105" s="162" t="s">
        <v>821</v>
      </c>
      <c r="B105" s="153" t="s">
        <v>822</v>
      </c>
      <c r="C105" s="53"/>
      <c r="D105" s="53"/>
      <c r="E105" s="53"/>
      <c r="F105" s="375">
        <f t="shared" si="29"/>
        <v>0</v>
      </c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6">
      <c r="A106" s="344" t="s">
        <v>823</v>
      </c>
      <c r="B106" s="376" t="s">
        <v>824</v>
      </c>
      <c r="C106" s="239"/>
      <c r="D106" s="239"/>
      <c r="E106" s="239"/>
      <c r="F106" s="377">
        <f t="shared" si="29"/>
        <v>0</v>
      </c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6.2">
      <c r="A107" s="378" t="s">
        <v>825</v>
      </c>
      <c r="B107" s="379" t="s">
        <v>826</v>
      </c>
      <c r="C107" s="380">
        <f t="shared" ref="C107:F107" si="30">SUM(C104:C106)</f>
        <v>0</v>
      </c>
      <c r="D107" s="380">
        <f t="shared" si="30"/>
        <v>0</v>
      </c>
      <c r="E107" s="380">
        <f t="shared" si="30"/>
        <v>0</v>
      </c>
      <c r="F107" s="381">
        <f t="shared" si="30"/>
        <v>0</v>
      </c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6.2">
      <c r="A108" s="382"/>
      <c r="B108" s="383"/>
      <c r="C108" s="24"/>
      <c r="D108" s="24"/>
      <c r="E108" s="24"/>
      <c r="F108" s="268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6">
      <c r="A109" s="486" t="s">
        <v>827</v>
      </c>
      <c r="B109" s="455"/>
      <c r="C109" s="455"/>
      <c r="D109" s="455"/>
      <c r="E109" s="455"/>
      <c r="F109" s="45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6">
      <c r="A110" s="5"/>
      <c r="B110" s="286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6">
      <c r="A111" s="124" t="s">
        <v>7</v>
      </c>
      <c r="B111" s="459" t="str">
        <f>pdeReportingDate</f>
        <v>02.03.2026</v>
      </c>
      <c r="C111" s="455"/>
      <c r="D111" s="455"/>
      <c r="E111" s="455"/>
      <c r="F111" s="455"/>
      <c r="G111" s="125"/>
      <c r="H111" s="12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6">
      <c r="A112" s="124"/>
      <c r="B112" s="459"/>
      <c r="C112" s="455"/>
      <c r="D112" s="455"/>
      <c r="E112" s="455"/>
      <c r="F112" s="455"/>
      <c r="G112" s="125"/>
      <c r="H112" s="12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6">
      <c r="A113" s="124" t="s">
        <v>292</v>
      </c>
      <c r="B113" s="460" t="str">
        <f>authorName</f>
        <v>Илияна Иванова Йорданова</v>
      </c>
      <c r="C113" s="455"/>
      <c r="D113" s="455"/>
      <c r="E113" s="455"/>
      <c r="F113" s="455"/>
      <c r="G113" s="23"/>
      <c r="H113" s="23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6">
      <c r="A114" s="124"/>
      <c r="B114" s="460"/>
      <c r="C114" s="455"/>
      <c r="D114" s="455"/>
      <c r="E114" s="455"/>
      <c r="F114" s="455"/>
      <c r="G114" s="23"/>
      <c r="H114" s="23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6">
      <c r="A115" s="124" t="s">
        <v>12</v>
      </c>
      <c r="B115" s="461"/>
      <c r="C115" s="455"/>
      <c r="D115" s="455"/>
      <c r="E115" s="455"/>
      <c r="F115" s="455"/>
      <c r="G115" s="126"/>
      <c r="H115" s="126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>
      <c r="A116" s="122"/>
      <c r="B116" s="462" t="s">
        <v>987</v>
      </c>
      <c r="C116" s="455"/>
      <c r="D116" s="455"/>
      <c r="E116" s="455"/>
      <c r="F116" s="455"/>
      <c r="G116" s="122"/>
      <c r="H116" s="122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>
      <c r="A117" s="122"/>
      <c r="B117" s="454"/>
      <c r="C117" s="455"/>
      <c r="D117" s="455"/>
      <c r="E117" s="455"/>
      <c r="F117" s="455"/>
      <c r="G117" s="122"/>
      <c r="H117" s="122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>
      <c r="A118" s="122"/>
      <c r="B118" s="454"/>
      <c r="C118" s="455"/>
      <c r="D118" s="455"/>
      <c r="E118" s="455"/>
      <c r="F118" s="455"/>
      <c r="G118" s="122"/>
      <c r="H118" s="122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>
      <c r="A119" s="122"/>
      <c r="B119" s="454"/>
      <c r="C119" s="455"/>
      <c r="D119" s="455"/>
      <c r="E119" s="455"/>
      <c r="F119" s="455"/>
      <c r="G119" s="122"/>
      <c r="H119" s="122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6">
      <c r="A120" s="122"/>
      <c r="B120" s="454"/>
      <c r="C120" s="455"/>
      <c r="D120" s="455"/>
      <c r="E120" s="455"/>
      <c r="F120" s="455"/>
      <c r="G120" s="122"/>
      <c r="H120" s="122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6">
      <c r="A121" s="122"/>
      <c r="B121" s="454"/>
      <c r="C121" s="455"/>
      <c r="D121" s="455"/>
      <c r="E121" s="455"/>
      <c r="F121" s="455"/>
      <c r="G121" s="122"/>
      <c r="H121" s="122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6">
      <c r="A122" s="122"/>
      <c r="B122" s="454"/>
      <c r="C122" s="455"/>
      <c r="D122" s="455"/>
      <c r="E122" s="455"/>
      <c r="F122" s="455"/>
      <c r="G122" s="122"/>
      <c r="H122" s="122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6">
      <c r="A123" s="5"/>
      <c r="B123" s="286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6">
      <c r="A124" s="5"/>
      <c r="B124" s="286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6">
      <c r="A125" s="5"/>
      <c r="B125" s="286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6">
      <c r="A126" s="5"/>
      <c r="B126" s="286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6">
      <c r="A127" s="5"/>
      <c r="B127" s="286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6">
      <c r="A128" s="5"/>
      <c r="B128" s="286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6">
      <c r="A129" s="5"/>
      <c r="B129" s="286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6">
      <c r="A130" s="5"/>
      <c r="B130" s="286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6">
      <c r="A131" s="5"/>
      <c r="B131" s="286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6">
      <c r="A132" s="5"/>
      <c r="B132" s="286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6">
      <c r="A133" s="5"/>
      <c r="B133" s="286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6">
      <c r="A134" s="5"/>
      <c r="B134" s="286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6">
      <c r="A135" s="5"/>
      <c r="B135" s="286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6">
      <c r="A136" s="5"/>
      <c r="B136" s="286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6">
      <c r="A137" s="5"/>
      <c r="B137" s="286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6">
      <c r="A138" s="5"/>
      <c r="B138" s="286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6">
      <c r="A139" s="5"/>
      <c r="B139" s="286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6">
      <c r="A140" s="5"/>
      <c r="B140" s="286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6">
      <c r="A141" s="5"/>
      <c r="B141" s="286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6">
      <c r="A142" s="5"/>
      <c r="B142" s="286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6">
      <c r="A143" s="5"/>
      <c r="B143" s="286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6">
      <c r="A144" s="5"/>
      <c r="B144" s="286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6">
      <c r="A145" s="5"/>
      <c r="B145" s="286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6">
      <c r="A146" s="5"/>
      <c r="B146" s="286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6">
      <c r="A147" s="5"/>
      <c r="B147" s="286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6">
      <c r="A148" s="5"/>
      <c r="B148" s="286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6">
      <c r="A149" s="5"/>
      <c r="B149" s="286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6">
      <c r="A150" s="5"/>
      <c r="B150" s="286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6">
      <c r="A151" s="5"/>
      <c r="B151" s="286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6">
      <c r="A152" s="5"/>
      <c r="B152" s="286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6">
      <c r="A153" s="5"/>
      <c r="B153" s="286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6">
      <c r="A154" s="5"/>
      <c r="B154" s="286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6">
      <c r="A155" s="5"/>
      <c r="B155" s="286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6">
      <c r="A156" s="5"/>
      <c r="B156" s="286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6">
      <c r="A157" s="5"/>
      <c r="B157" s="286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6">
      <c r="A158" s="5"/>
      <c r="B158" s="286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6">
      <c r="A159" s="5"/>
      <c r="B159" s="286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6">
      <c r="A160" s="5"/>
      <c r="B160" s="286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6">
      <c r="A161" s="5"/>
      <c r="B161" s="286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6">
      <c r="A162" s="5"/>
      <c r="B162" s="286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6">
      <c r="A163" s="5"/>
      <c r="B163" s="286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6">
      <c r="A164" s="5"/>
      <c r="B164" s="286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6">
      <c r="A165" s="5"/>
      <c r="B165" s="286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6">
      <c r="A166" s="5"/>
      <c r="B166" s="286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6">
      <c r="A167" s="5"/>
      <c r="B167" s="286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6">
      <c r="A168" s="5"/>
      <c r="B168" s="286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6">
      <c r="A169" s="5"/>
      <c r="B169" s="286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6">
      <c r="A170" s="5"/>
      <c r="B170" s="286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6">
      <c r="A171" s="5"/>
      <c r="B171" s="286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6">
      <c r="A172" s="5"/>
      <c r="B172" s="286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6">
      <c r="A173" s="5"/>
      <c r="B173" s="286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6">
      <c r="A174" s="5"/>
      <c r="B174" s="286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6">
      <c r="A175" s="5"/>
      <c r="B175" s="286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6">
      <c r="A176" s="5"/>
      <c r="B176" s="286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6">
      <c r="A177" s="5"/>
      <c r="B177" s="286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6">
      <c r="A178" s="5"/>
      <c r="B178" s="286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6">
      <c r="A179" s="5"/>
      <c r="B179" s="286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6">
      <c r="A180" s="5"/>
      <c r="B180" s="286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6">
      <c r="A181" s="5"/>
      <c r="B181" s="286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6">
      <c r="A182" s="5"/>
      <c r="B182" s="286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6">
      <c r="A183" s="5"/>
      <c r="B183" s="286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6">
      <c r="A184" s="5"/>
      <c r="B184" s="286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6">
      <c r="A185" s="5"/>
      <c r="B185" s="286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6">
      <c r="A186" s="5"/>
      <c r="B186" s="286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6">
      <c r="A187" s="5"/>
      <c r="B187" s="286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6">
      <c r="A188" s="5"/>
      <c r="B188" s="286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6">
      <c r="A189" s="5"/>
      <c r="B189" s="286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6">
      <c r="A190" s="5"/>
      <c r="B190" s="286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6">
      <c r="A191" s="5"/>
      <c r="B191" s="286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6">
      <c r="A192" s="5"/>
      <c r="B192" s="286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6">
      <c r="A193" s="5"/>
      <c r="B193" s="286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6">
      <c r="A194" s="5"/>
      <c r="B194" s="286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6">
      <c r="A195" s="5"/>
      <c r="B195" s="286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6">
      <c r="A196" s="5"/>
      <c r="B196" s="286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6">
      <c r="A197" s="5"/>
      <c r="B197" s="286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6">
      <c r="A198" s="5"/>
      <c r="B198" s="286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6">
      <c r="A199" s="5"/>
      <c r="B199" s="286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6">
      <c r="A200" s="5"/>
      <c r="B200" s="286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6">
      <c r="A201" s="5"/>
      <c r="B201" s="286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6">
      <c r="A202" s="5"/>
      <c r="B202" s="286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6">
      <c r="A203" s="5"/>
      <c r="B203" s="286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6">
      <c r="A204" s="5"/>
      <c r="B204" s="286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6">
      <c r="A205" s="5"/>
      <c r="B205" s="286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6">
      <c r="A206" s="5"/>
      <c r="B206" s="286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6">
      <c r="A207" s="5"/>
      <c r="B207" s="286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6">
      <c r="A208" s="5"/>
      <c r="B208" s="286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6">
      <c r="A209" s="5"/>
      <c r="B209" s="286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6">
      <c r="A210" s="5"/>
      <c r="B210" s="286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6">
      <c r="A211" s="5"/>
      <c r="B211" s="286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6">
      <c r="A212" s="5"/>
      <c r="B212" s="286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6">
      <c r="A213" s="5"/>
      <c r="B213" s="286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6">
      <c r="A214" s="5"/>
      <c r="B214" s="286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6">
      <c r="A215" s="5"/>
      <c r="B215" s="286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6">
      <c r="A216" s="5"/>
      <c r="B216" s="286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6">
      <c r="A217" s="5"/>
      <c r="B217" s="286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6">
      <c r="A218" s="5"/>
      <c r="B218" s="286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6">
      <c r="A219" s="5"/>
      <c r="B219" s="286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6">
      <c r="A220" s="5"/>
      <c r="B220" s="286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6">
      <c r="A221" s="5"/>
      <c r="B221" s="286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6">
      <c r="A222" s="5"/>
      <c r="B222" s="286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6">
      <c r="A223" s="5"/>
      <c r="B223" s="286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6">
      <c r="A224" s="5"/>
      <c r="B224" s="286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6">
      <c r="A225" s="5"/>
      <c r="B225" s="286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6">
      <c r="A226" s="5"/>
      <c r="B226" s="286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6">
      <c r="A227" s="5"/>
      <c r="B227" s="286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6">
      <c r="A228" s="5"/>
      <c r="B228" s="286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6">
      <c r="A229" s="5"/>
      <c r="B229" s="286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6">
      <c r="A230" s="5"/>
      <c r="B230" s="286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6">
      <c r="A231" s="5"/>
      <c r="B231" s="286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6">
      <c r="A232" s="5"/>
      <c r="B232" s="286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6">
      <c r="A233" s="5"/>
      <c r="B233" s="286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6">
      <c r="A234" s="5"/>
      <c r="B234" s="286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6">
      <c r="A235" s="5"/>
      <c r="B235" s="286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6">
      <c r="A236" s="5"/>
      <c r="B236" s="286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6">
      <c r="A237" s="5"/>
      <c r="B237" s="286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6">
      <c r="A238" s="5"/>
      <c r="B238" s="286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6">
      <c r="A239" s="5"/>
      <c r="B239" s="286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6">
      <c r="A240" s="5"/>
      <c r="B240" s="286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6">
      <c r="A241" s="5"/>
      <c r="B241" s="286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6">
      <c r="A242" s="5"/>
      <c r="B242" s="286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6">
      <c r="A243" s="5"/>
      <c r="B243" s="286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6">
      <c r="A244" s="5"/>
      <c r="B244" s="286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6">
      <c r="A245" s="5"/>
      <c r="B245" s="286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6">
      <c r="A246" s="5"/>
      <c r="B246" s="286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6">
      <c r="A247" s="5"/>
      <c r="B247" s="286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6">
      <c r="A248" s="5"/>
      <c r="B248" s="286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6">
      <c r="A249" s="5"/>
      <c r="B249" s="286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6">
      <c r="A250" s="5"/>
      <c r="B250" s="286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6">
      <c r="A251" s="5"/>
      <c r="B251" s="286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6">
      <c r="A252" s="5"/>
      <c r="B252" s="286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6">
      <c r="A253" s="5"/>
      <c r="B253" s="286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6">
      <c r="A254" s="5"/>
      <c r="B254" s="286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6">
      <c r="A255" s="5"/>
      <c r="B255" s="286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6">
      <c r="A256" s="5"/>
      <c r="B256" s="286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6">
      <c r="A257" s="5"/>
      <c r="B257" s="286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6">
      <c r="A258" s="5"/>
      <c r="B258" s="286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6">
      <c r="A259" s="5"/>
      <c r="B259" s="286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6">
      <c r="A260" s="5"/>
      <c r="B260" s="286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6">
      <c r="A261" s="5"/>
      <c r="B261" s="286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6">
      <c r="A262" s="5"/>
      <c r="B262" s="286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6">
      <c r="A263" s="5"/>
      <c r="B263" s="286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6">
      <c r="A264" s="5"/>
      <c r="B264" s="286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6">
      <c r="A265" s="5"/>
      <c r="B265" s="286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6">
      <c r="A266" s="5"/>
      <c r="B266" s="286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6">
      <c r="A267" s="5"/>
      <c r="B267" s="286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6">
      <c r="A268" s="5"/>
      <c r="B268" s="286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6">
      <c r="A269" s="5"/>
      <c r="B269" s="286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6">
      <c r="A270" s="5"/>
      <c r="B270" s="286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6">
      <c r="A271" s="5"/>
      <c r="B271" s="286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6">
      <c r="A272" s="5"/>
      <c r="B272" s="286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6">
      <c r="A273" s="5"/>
      <c r="B273" s="286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6">
      <c r="A274" s="5"/>
      <c r="B274" s="286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6">
      <c r="A275" s="5"/>
      <c r="B275" s="286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6">
      <c r="A276" s="5"/>
      <c r="B276" s="286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6">
      <c r="A277" s="5"/>
      <c r="B277" s="286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6">
      <c r="A278" s="5"/>
      <c r="B278" s="286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6">
      <c r="A279" s="5"/>
      <c r="B279" s="286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6">
      <c r="A280" s="5"/>
      <c r="B280" s="286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6">
      <c r="A281" s="5"/>
      <c r="B281" s="286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6">
      <c r="A282" s="5"/>
      <c r="B282" s="286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6">
      <c r="A283" s="5"/>
      <c r="B283" s="286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6">
      <c r="A284" s="5"/>
      <c r="B284" s="286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6">
      <c r="A285" s="5"/>
      <c r="B285" s="286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6">
      <c r="A286" s="5"/>
      <c r="B286" s="286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6">
      <c r="A287" s="5"/>
      <c r="B287" s="286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6">
      <c r="A288" s="5"/>
      <c r="B288" s="286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6">
      <c r="A289" s="5"/>
      <c r="B289" s="286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6">
      <c r="A290" s="5"/>
      <c r="B290" s="286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6">
      <c r="A291" s="5"/>
      <c r="B291" s="286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6">
      <c r="A292" s="5"/>
      <c r="B292" s="286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6">
      <c r="A293" s="5"/>
      <c r="B293" s="286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6">
      <c r="A294" s="5"/>
      <c r="B294" s="286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6">
      <c r="A295" s="5"/>
      <c r="B295" s="286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6">
      <c r="A296" s="5"/>
      <c r="B296" s="286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6">
      <c r="A297" s="5"/>
      <c r="B297" s="286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6">
      <c r="A298" s="5"/>
      <c r="B298" s="286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6">
      <c r="A299" s="5"/>
      <c r="B299" s="286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6">
      <c r="A300" s="5"/>
      <c r="B300" s="286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6">
      <c r="A301" s="5"/>
      <c r="B301" s="286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6">
      <c r="A302" s="5"/>
      <c r="B302" s="286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6">
      <c r="A303" s="5"/>
      <c r="B303" s="286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6">
      <c r="A304" s="5"/>
      <c r="B304" s="286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6">
      <c r="A305" s="5"/>
      <c r="B305" s="286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6">
      <c r="A306" s="5"/>
      <c r="B306" s="286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6">
      <c r="A307" s="5"/>
      <c r="B307" s="286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6">
      <c r="A308" s="5"/>
      <c r="B308" s="286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6">
      <c r="A309" s="5"/>
      <c r="B309" s="286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6">
      <c r="A310" s="5"/>
      <c r="B310" s="286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6">
      <c r="A311" s="5"/>
      <c r="B311" s="286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6">
      <c r="A312" s="5"/>
      <c r="B312" s="286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6">
      <c r="A313" s="5"/>
      <c r="B313" s="286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6">
      <c r="A314" s="5"/>
      <c r="B314" s="286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6">
      <c r="A315" s="5"/>
      <c r="B315" s="286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6">
      <c r="A316" s="5"/>
      <c r="B316" s="286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6">
      <c r="A317" s="5"/>
      <c r="B317" s="286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6">
      <c r="A318" s="5"/>
      <c r="B318" s="286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6">
      <c r="A319" s="5"/>
      <c r="B319" s="286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6">
      <c r="A320" s="5"/>
      <c r="B320" s="286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6">
      <c r="A321" s="5"/>
      <c r="B321" s="286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6">
      <c r="A322" s="5"/>
      <c r="B322" s="286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6">
      <c r="A323" s="5"/>
      <c r="B323" s="286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6">
      <c r="A324" s="5"/>
      <c r="B324" s="286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6">
      <c r="A325" s="5"/>
      <c r="B325" s="286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6">
      <c r="A326" s="5"/>
      <c r="B326" s="286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6">
      <c r="A327" s="5"/>
      <c r="B327" s="286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6">
      <c r="A328" s="5"/>
      <c r="B328" s="286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6">
      <c r="A329" s="5"/>
      <c r="B329" s="286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6">
      <c r="A330" s="5"/>
      <c r="B330" s="286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6">
      <c r="A331" s="5"/>
      <c r="B331" s="286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6">
      <c r="A332" s="5"/>
      <c r="B332" s="286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6">
      <c r="A333" s="5"/>
      <c r="B333" s="286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6">
      <c r="A334" s="5"/>
      <c r="B334" s="286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6">
      <c r="A335" s="5"/>
      <c r="B335" s="286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6">
      <c r="A336" s="5"/>
      <c r="B336" s="286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6">
      <c r="A337" s="5"/>
      <c r="B337" s="286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6">
      <c r="A338" s="5"/>
      <c r="B338" s="286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6">
      <c r="A339" s="5"/>
      <c r="B339" s="286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6">
      <c r="A340" s="5"/>
      <c r="B340" s="286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6">
      <c r="A341" s="5"/>
      <c r="B341" s="286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6">
      <c r="A342" s="5"/>
      <c r="B342" s="286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6">
      <c r="A343" s="5"/>
      <c r="B343" s="286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6">
      <c r="A344" s="5"/>
      <c r="B344" s="286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6">
      <c r="A345" s="5"/>
      <c r="B345" s="286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6">
      <c r="A346" s="5"/>
      <c r="B346" s="286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6">
      <c r="A347" s="5"/>
      <c r="B347" s="286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6">
      <c r="A348" s="5"/>
      <c r="B348" s="286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6">
      <c r="A349" s="5"/>
      <c r="B349" s="286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6">
      <c r="A350" s="5"/>
      <c r="B350" s="286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6">
      <c r="A351" s="5"/>
      <c r="B351" s="286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6">
      <c r="A352" s="5"/>
      <c r="B352" s="286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6">
      <c r="A353" s="5"/>
      <c r="B353" s="286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6">
      <c r="A354" s="5"/>
      <c r="B354" s="286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6">
      <c r="A355" s="5"/>
      <c r="B355" s="286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6">
      <c r="A356" s="5"/>
      <c r="B356" s="286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6">
      <c r="A357" s="5"/>
      <c r="B357" s="286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6">
      <c r="A358" s="5"/>
      <c r="B358" s="286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6">
      <c r="A359" s="5"/>
      <c r="B359" s="286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6">
      <c r="A360" s="5"/>
      <c r="B360" s="286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6">
      <c r="A361" s="5"/>
      <c r="B361" s="286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6">
      <c r="A362" s="5"/>
      <c r="B362" s="286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6">
      <c r="A363" s="5"/>
      <c r="B363" s="286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6">
      <c r="A364" s="5"/>
      <c r="B364" s="286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6">
      <c r="A365" s="5"/>
      <c r="B365" s="286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6">
      <c r="A366" s="5"/>
      <c r="B366" s="286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6">
      <c r="A367" s="5"/>
      <c r="B367" s="286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6">
      <c r="A368" s="5"/>
      <c r="B368" s="286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6">
      <c r="A369" s="5"/>
      <c r="B369" s="286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6">
      <c r="A370" s="5"/>
      <c r="B370" s="286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6">
      <c r="A371" s="5"/>
      <c r="B371" s="286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6">
      <c r="A372" s="5"/>
      <c r="B372" s="286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6">
      <c r="A373" s="5"/>
      <c r="B373" s="286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6">
      <c r="A374" s="5"/>
      <c r="B374" s="286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6">
      <c r="A375" s="5"/>
      <c r="B375" s="286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6">
      <c r="A376" s="5"/>
      <c r="B376" s="286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6">
      <c r="A377" s="5"/>
      <c r="B377" s="286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6">
      <c r="A378" s="5"/>
      <c r="B378" s="286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6">
      <c r="A379" s="5"/>
      <c r="B379" s="286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6">
      <c r="A380" s="5"/>
      <c r="B380" s="286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6">
      <c r="A381" s="5"/>
      <c r="B381" s="286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6">
      <c r="A382" s="5"/>
      <c r="B382" s="286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6">
      <c r="A383" s="5"/>
      <c r="B383" s="286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6">
      <c r="A384" s="5"/>
      <c r="B384" s="286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6">
      <c r="A385" s="5"/>
      <c r="B385" s="286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6">
      <c r="A386" s="5"/>
      <c r="B386" s="286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6">
      <c r="A387" s="5"/>
      <c r="B387" s="286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6">
      <c r="A388" s="5"/>
      <c r="B388" s="286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6">
      <c r="A389" s="5"/>
      <c r="B389" s="286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6">
      <c r="A390" s="5"/>
      <c r="B390" s="286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6">
      <c r="A391" s="5"/>
      <c r="B391" s="286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6">
      <c r="A392" s="5"/>
      <c r="B392" s="286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6">
      <c r="A393" s="5"/>
      <c r="B393" s="286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6">
      <c r="A394" s="5"/>
      <c r="B394" s="286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6">
      <c r="A395" s="5"/>
      <c r="B395" s="286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6">
      <c r="A396" s="5"/>
      <c r="B396" s="286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6">
      <c r="A397" s="5"/>
      <c r="B397" s="286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6">
      <c r="A398" s="5"/>
      <c r="B398" s="286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6">
      <c r="A399" s="5"/>
      <c r="B399" s="286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6">
      <c r="A400" s="5"/>
      <c r="B400" s="286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6">
      <c r="A401" s="5"/>
      <c r="B401" s="286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6">
      <c r="A402" s="5"/>
      <c r="B402" s="286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6">
      <c r="A403" s="5"/>
      <c r="B403" s="286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6">
      <c r="A404" s="5"/>
      <c r="B404" s="286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6">
      <c r="A405" s="5"/>
      <c r="B405" s="286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6">
      <c r="A406" s="5"/>
      <c r="B406" s="286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6">
      <c r="A407" s="5"/>
      <c r="B407" s="286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6">
      <c r="A408" s="5"/>
      <c r="B408" s="286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6">
      <c r="A409" s="5"/>
      <c r="B409" s="286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6">
      <c r="A410" s="5"/>
      <c r="B410" s="286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6">
      <c r="A411" s="5"/>
      <c r="B411" s="286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6">
      <c r="A412" s="5"/>
      <c r="B412" s="286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6">
      <c r="A413" s="5"/>
      <c r="B413" s="286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6">
      <c r="A414" s="5"/>
      <c r="B414" s="286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6">
      <c r="A415" s="5"/>
      <c r="B415" s="286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6">
      <c r="A416" s="5"/>
      <c r="B416" s="286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6">
      <c r="A417" s="5"/>
      <c r="B417" s="286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6">
      <c r="A418" s="5"/>
      <c r="B418" s="286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6">
      <c r="A419" s="5"/>
      <c r="B419" s="286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6">
      <c r="A420" s="5"/>
      <c r="B420" s="286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6">
      <c r="A421" s="5"/>
      <c r="B421" s="286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6">
      <c r="A422" s="5"/>
      <c r="B422" s="286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6">
      <c r="A423" s="5"/>
      <c r="B423" s="286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6">
      <c r="A424" s="5"/>
      <c r="B424" s="286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6">
      <c r="A425" s="5"/>
      <c r="B425" s="286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6">
      <c r="A426" s="5"/>
      <c r="B426" s="286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6">
      <c r="A427" s="5"/>
      <c r="B427" s="286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6">
      <c r="A428" s="5"/>
      <c r="B428" s="286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6">
      <c r="A429" s="5"/>
      <c r="B429" s="286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6">
      <c r="A430" s="5"/>
      <c r="B430" s="286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6">
      <c r="A431" s="5"/>
      <c r="B431" s="286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6">
      <c r="A432" s="5"/>
      <c r="B432" s="286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6">
      <c r="A433" s="5"/>
      <c r="B433" s="286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6">
      <c r="A434" s="5"/>
      <c r="B434" s="286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6">
      <c r="A435" s="5"/>
      <c r="B435" s="286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6">
      <c r="A436" s="5"/>
      <c r="B436" s="286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6">
      <c r="A437" s="5"/>
      <c r="B437" s="286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6">
      <c r="A438" s="5"/>
      <c r="B438" s="286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6">
      <c r="A439" s="5"/>
      <c r="B439" s="286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6">
      <c r="A440" s="5"/>
      <c r="B440" s="286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6">
      <c r="A441" s="5"/>
      <c r="B441" s="286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6">
      <c r="A442" s="5"/>
      <c r="B442" s="286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6">
      <c r="A443" s="5"/>
      <c r="B443" s="286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6">
      <c r="A444" s="5"/>
      <c r="B444" s="286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6">
      <c r="A445" s="5"/>
      <c r="B445" s="286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6">
      <c r="A446" s="5"/>
      <c r="B446" s="286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6">
      <c r="A447" s="5"/>
      <c r="B447" s="286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6">
      <c r="A448" s="5"/>
      <c r="B448" s="286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6">
      <c r="A449" s="5"/>
      <c r="B449" s="286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6">
      <c r="A450" s="5"/>
      <c r="B450" s="286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6">
      <c r="A451" s="5"/>
      <c r="B451" s="286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6">
      <c r="A452" s="5"/>
      <c r="B452" s="286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6">
      <c r="A453" s="5"/>
      <c r="B453" s="286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6">
      <c r="A454" s="5"/>
      <c r="B454" s="286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6">
      <c r="A455" s="5"/>
      <c r="B455" s="286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6">
      <c r="A456" s="5"/>
      <c r="B456" s="286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6">
      <c r="A457" s="5"/>
      <c r="B457" s="286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6">
      <c r="A458" s="5"/>
      <c r="B458" s="286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6">
      <c r="A459" s="5"/>
      <c r="B459" s="286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6">
      <c r="A460" s="5"/>
      <c r="B460" s="286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6">
      <c r="A461" s="5"/>
      <c r="B461" s="286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6">
      <c r="A462" s="5"/>
      <c r="B462" s="286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6">
      <c r="A463" s="5"/>
      <c r="B463" s="286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6">
      <c r="A464" s="5"/>
      <c r="B464" s="286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6">
      <c r="A465" s="5"/>
      <c r="B465" s="286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6">
      <c r="A466" s="5"/>
      <c r="B466" s="286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6">
      <c r="A467" s="5"/>
      <c r="B467" s="286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6">
      <c r="A468" s="5"/>
      <c r="B468" s="286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6">
      <c r="A469" s="5"/>
      <c r="B469" s="286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6">
      <c r="A470" s="5"/>
      <c r="B470" s="286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6">
      <c r="A471" s="5"/>
      <c r="B471" s="286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6">
      <c r="A472" s="5"/>
      <c r="B472" s="286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6">
      <c r="A473" s="5"/>
      <c r="B473" s="286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6">
      <c r="A474" s="5"/>
      <c r="B474" s="286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6">
      <c r="A475" s="5"/>
      <c r="B475" s="286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6">
      <c r="A476" s="5"/>
      <c r="B476" s="286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6">
      <c r="A477" s="5"/>
      <c r="B477" s="286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6">
      <c r="A478" s="5"/>
      <c r="B478" s="286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6">
      <c r="A479" s="5"/>
      <c r="B479" s="286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6">
      <c r="A480" s="5"/>
      <c r="B480" s="286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6">
      <c r="A481" s="5"/>
      <c r="B481" s="286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6">
      <c r="A482" s="5"/>
      <c r="B482" s="286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6">
      <c r="A483" s="5"/>
      <c r="B483" s="286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6">
      <c r="A484" s="5"/>
      <c r="B484" s="286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6">
      <c r="A485" s="5"/>
      <c r="B485" s="286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6">
      <c r="A486" s="5"/>
      <c r="B486" s="286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6">
      <c r="A487" s="5"/>
      <c r="B487" s="286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6">
      <c r="A488" s="5"/>
      <c r="B488" s="286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6">
      <c r="A489" s="5"/>
      <c r="B489" s="286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6">
      <c r="A490" s="5"/>
      <c r="B490" s="286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6">
      <c r="A491" s="5"/>
      <c r="B491" s="286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6">
      <c r="A492" s="5"/>
      <c r="B492" s="286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6">
      <c r="A493" s="5"/>
      <c r="B493" s="286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6">
      <c r="A494" s="5"/>
      <c r="B494" s="286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6">
      <c r="A495" s="5"/>
      <c r="B495" s="286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6">
      <c r="A496" s="5"/>
      <c r="B496" s="286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6">
      <c r="A497" s="5"/>
      <c r="B497" s="286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6">
      <c r="A498" s="5"/>
      <c r="B498" s="286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6">
      <c r="A499" s="5"/>
      <c r="B499" s="286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6">
      <c r="A500" s="5"/>
      <c r="B500" s="286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6">
      <c r="A501" s="5"/>
      <c r="B501" s="286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6">
      <c r="A502" s="5"/>
      <c r="B502" s="286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6">
      <c r="A503" s="5"/>
      <c r="B503" s="286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6">
      <c r="A504" s="5"/>
      <c r="B504" s="286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6">
      <c r="A505" s="5"/>
      <c r="B505" s="286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6">
      <c r="A506" s="5"/>
      <c r="B506" s="286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6">
      <c r="A507" s="5"/>
      <c r="B507" s="286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6">
      <c r="A508" s="5"/>
      <c r="B508" s="286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6">
      <c r="A509" s="5"/>
      <c r="B509" s="286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6">
      <c r="A510" s="5"/>
      <c r="B510" s="286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6">
      <c r="A511" s="5"/>
      <c r="B511" s="286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6">
      <c r="A512" s="5"/>
      <c r="B512" s="286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6">
      <c r="A513" s="5"/>
      <c r="B513" s="286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6">
      <c r="A514" s="5"/>
      <c r="B514" s="286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6">
      <c r="A515" s="5"/>
      <c r="B515" s="286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6">
      <c r="A516" s="5"/>
      <c r="B516" s="286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6">
      <c r="A517" s="5"/>
      <c r="B517" s="286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6">
      <c r="A518" s="5"/>
      <c r="B518" s="286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6">
      <c r="A519" s="5"/>
      <c r="B519" s="286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6">
      <c r="A520" s="5"/>
      <c r="B520" s="286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6">
      <c r="A521" s="5"/>
      <c r="B521" s="286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6">
      <c r="A522" s="5"/>
      <c r="B522" s="286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6">
      <c r="A523" s="5"/>
      <c r="B523" s="286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6">
      <c r="A524" s="5"/>
      <c r="B524" s="286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6">
      <c r="A525" s="5"/>
      <c r="B525" s="286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6">
      <c r="A526" s="5"/>
      <c r="B526" s="286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6">
      <c r="A527" s="5"/>
      <c r="B527" s="286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6">
      <c r="A528" s="5"/>
      <c r="B528" s="286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6">
      <c r="A529" s="5"/>
      <c r="B529" s="286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6">
      <c r="A530" s="5"/>
      <c r="B530" s="286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6">
      <c r="A531" s="5"/>
      <c r="B531" s="286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6">
      <c r="A532" s="5"/>
      <c r="B532" s="286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6">
      <c r="A533" s="5"/>
      <c r="B533" s="286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6">
      <c r="A534" s="5"/>
      <c r="B534" s="286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6">
      <c r="A535" s="5"/>
      <c r="B535" s="286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6">
      <c r="A536" s="5"/>
      <c r="B536" s="286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6">
      <c r="A537" s="5"/>
      <c r="B537" s="286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6">
      <c r="A538" s="5"/>
      <c r="B538" s="286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6">
      <c r="A539" s="5"/>
      <c r="B539" s="286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6">
      <c r="A540" s="5"/>
      <c r="B540" s="286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6">
      <c r="A541" s="5"/>
      <c r="B541" s="286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6">
      <c r="A542" s="5"/>
      <c r="B542" s="286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6">
      <c r="A543" s="5"/>
      <c r="B543" s="286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6">
      <c r="A544" s="5"/>
      <c r="B544" s="286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6">
      <c r="A545" s="5"/>
      <c r="B545" s="286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6">
      <c r="A546" s="5"/>
      <c r="B546" s="286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6">
      <c r="A547" s="5"/>
      <c r="B547" s="286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6">
      <c r="A548" s="5"/>
      <c r="B548" s="286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6">
      <c r="A549" s="5"/>
      <c r="B549" s="286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6">
      <c r="A550" s="5"/>
      <c r="B550" s="286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6">
      <c r="A551" s="5"/>
      <c r="B551" s="286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6">
      <c r="A552" s="5"/>
      <c r="B552" s="286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6">
      <c r="A553" s="5"/>
      <c r="B553" s="286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6">
      <c r="A554" s="5"/>
      <c r="B554" s="286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6">
      <c r="A555" s="5"/>
      <c r="B555" s="286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6">
      <c r="A556" s="5"/>
      <c r="B556" s="286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6">
      <c r="A557" s="5"/>
      <c r="B557" s="286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6">
      <c r="A558" s="5"/>
      <c r="B558" s="286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6">
      <c r="A559" s="5"/>
      <c r="B559" s="286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6">
      <c r="A560" s="5"/>
      <c r="B560" s="286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6">
      <c r="A561" s="5"/>
      <c r="B561" s="286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6">
      <c r="A562" s="5"/>
      <c r="B562" s="286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6">
      <c r="A563" s="5"/>
      <c r="B563" s="286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6">
      <c r="A564" s="5"/>
      <c r="B564" s="286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6">
      <c r="A565" s="5"/>
      <c r="B565" s="286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6">
      <c r="A566" s="5"/>
      <c r="B566" s="286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6">
      <c r="A567" s="5"/>
      <c r="B567" s="286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6">
      <c r="A568" s="5"/>
      <c r="B568" s="286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6">
      <c r="A569" s="5"/>
      <c r="B569" s="286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6">
      <c r="A570" s="5"/>
      <c r="B570" s="286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6">
      <c r="A571" s="5"/>
      <c r="B571" s="286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6">
      <c r="A572" s="5"/>
      <c r="B572" s="286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6">
      <c r="A573" s="5"/>
      <c r="B573" s="286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6">
      <c r="A574" s="5"/>
      <c r="B574" s="286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6">
      <c r="A575" s="5"/>
      <c r="B575" s="286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6">
      <c r="A576" s="5"/>
      <c r="B576" s="286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6">
      <c r="A577" s="5"/>
      <c r="B577" s="286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6">
      <c r="A578" s="5"/>
      <c r="B578" s="286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6">
      <c r="A579" s="5"/>
      <c r="B579" s="286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6">
      <c r="A580" s="5"/>
      <c r="B580" s="286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6">
      <c r="A581" s="5"/>
      <c r="B581" s="286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6">
      <c r="A582" s="5"/>
      <c r="B582" s="286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6">
      <c r="A583" s="5"/>
      <c r="B583" s="286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6">
      <c r="A584" s="5"/>
      <c r="B584" s="286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6">
      <c r="A585" s="5"/>
      <c r="B585" s="286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6">
      <c r="A586" s="5"/>
      <c r="B586" s="286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6">
      <c r="A587" s="5"/>
      <c r="B587" s="286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6">
      <c r="A588" s="5"/>
      <c r="B588" s="286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6">
      <c r="A589" s="5"/>
      <c r="B589" s="286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6">
      <c r="A590" s="5"/>
      <c r="B590" s="286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6">
      <c r="A591" s="5"/>
      <c r="B591" s="286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6">
      <c r="A592" s="5"/>
      <c r="B592" s="286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6">
      <c r="A593" s="5"/>
      <c r="B593" s="286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6">
      <c r="A594" s="5"/>
      <c r="B594" s="286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6">
      <c r="A595" s="5"/>
      <c r="B595" s="286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6">
      <c r="A596" s="5"/>
      <c r="B596" s="286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6">
      <c r="A597" s="5"/>
      <c r="B597" s="286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6">
      <c r="A598" s="5"/>
      <c r="B598" s="286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6">
      <c r="A599" s="5"/>
      <c r="B599" s="286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6">
      <c r="A600" s="5"/>
      <c r="B600" s="286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6">
      <c r="A601" s="5"/>
      <c r="B601" s="286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6">
      <c r="A602" s="5"/>
      <c r="B602" s="286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6">
      <c r="A603" s="5"/>
      <c r="B603" s="286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6">
      <c r="A604" s="5"/>
      <c r="B604" s="286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6">
      <c r="A605" s="5"/>
      <c r="B605" s="286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6">
      <c r="A606" s="5"/>
      <c r="B606" s="286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6">
      <c r="A607" s="5"/>
      <c r="B607" s="286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6">
      <c r="A608" s="5"/>
      <c r="B608" s="286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6">
      <c r="A609" s="5"/>
      <c r="B609" s="286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6">
      <c r="A610" s="5"/>
      <c r="B610" s="286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6">
      <c r="A611" s="5"/>
      <c r="B611" s="286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6">
      <c r="A612" s="5"/>
      <c r="B612" s="286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6">
      <c r="A613" s="5"/>
      <c r="B613" s="286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6">
      <c r="A614" s="5"/>
      <c r="B614" s="286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6">
      <c r="A615" s="5"/>
      <c r="B615" s="286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6">
      <c r="A616" s="5"/>
      <c r="B616" s="286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6">
      <c r="A617" s="5"/>
      <c r="B617" s="286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6">
      <c r="A618" s="5"/>
      <c r="B618" s="286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6">
      <c r="A619" s="5"/>
      <c r="B619" s="286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6">
      <c r="A620" s="5"/>
      <c r="B620" s="286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6">
      <c r="A621" s="5"/>
      <c r="B621" s="286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6">
      <c r="A622" s="5"/>
      <c r="B622" s="286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6">
      <c r="A623" s="5"/>
      <c r="B623" s="286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6">
      <c r="A624" s="5"/>
      <c r="B624" s="286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6">
      <c r="A625" s="5"/>
      <c r="B625" s="286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6">
      <c r="A626" s="5"/>
      <c r="B626" s="286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6">
      <c r="A627" s="5"/>
      <c r="B627" s="286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6">
      <c r="A628" s="5"/>
      <c r="B628" s="286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6">
      <c r="A629" s="5"/>
      <c r="B629" s="286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6">
      <c r="A630" s="5"/>
      <c r="B630" s="286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6">
      <c r="A631" s="5"/>
      <c r="B631" s="286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6">
      <c r="A632" s="5"/>
      <c r="B632" s="286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6">
      <c r="A633" s="5"/>
      <c r="B633" s="286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6">
      <c r="A634" s="5"/>
      <c r="B634" s="286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6">
      <c r="A635" s="5"/>
      <c r="B635" s="286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6">
      <c r="A636" s="5"/>
      <c r="B636" s="286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6">
      <c r="A637" s="5"/>
      <c r="B637" s="286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6">
      <c r="A638" s="5"/>
      <c r="B638" s="286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6">
      <c r="A639" s="5"/>
      <c r="B639" s="286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6">
      <c r="A640" s="5"/>
      <c r="B640" s="286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6">
      <c r="A641" s="5"/>
      <c r="B641" s="286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6">
      <c r="A642" s="5"/>
      <c r="B642" s="286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6">
      <c r="A643" s="5"/>
      <c r="B643" s="286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6">
      <c r="A644" s="5"/>
      <c r="B644" s="286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6">
      <c r="A645" s="5"/>
      <c r="B645" s="286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6">
      <c r="A646" s="5"/>
      <c r="B646" s="286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6">
      <c r="A647" s="5"/>
      <c r="B647" s="286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6">
      <c r="A648" s="5"/>
      <c r="B648" s="286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6">
      <c r="A649" s="5"/>
      <c r="B649" s="286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6">
      <c r="A650" s="5"/>
      <c r="B650" s="286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6">
      <c r="A651" s="5"/>
      <c r="B651" s="286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6">
      <c r="A652" s="5"/>
      <c r="B652" s="286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6">
      <c r="A653" s="5"/>
      <c r="B653" s="286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6">
      <c r="A654" s="5"/>
      <c r="B654" s="286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6">
      <c r="A655" s="5"/>
      <c r="B655" s="286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6">
      <c r="A656" s="5"/>
      <c r="B656" s="286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6">
      <c r="A657" s="5"/>
      <c r="B657" s="286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6">
      <c r="A658" s="5"/>
      <c r="B658" s="286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6">
      <c r="A659" s="5"/>
      <c r="B659" s="286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6">
      <c r="A660" s="5"/>
      <c r="B660" s="286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6">
      <c r="A661" s="5"/>
      <c r="B661" s="286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6">
      <c r="A662" s="5"/>
      <c r="B662" s="286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6">
      <c r="A663" s="5"/>
      <c r="B663" s="286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6">
      <c r="A664" s="5"/>
      <c r="B664" s="286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6">
      <c r="A665" s="5"/>
      <c r="B665" s="286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6">
      <c r="A666" s="5"/>
      <c r="B666" s="286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6">
      <c r="A667" s="5"/>
      <c r="B667" s="286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6">
      <c r="A668" s="5"/>
      <c r="B668" s="286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6">
      <c r="A669" s="5"/>
      <c r="B669" s="286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6">
      <c r="A670" s="5"/>
      <c r="B670" s="286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6">
      <c r="A671" s="5"/>
      <c r="B671" s="286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6">
      <c r="A672" s="5"/>
      <c r="B672" s="286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6">
      <c r="A673" s="5"/>
      <c r="B673" s="286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6">
      <c r="A674" s="5"/>
      <c r="B674" s="286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6">
      <c r="A675" s="5"/>
      <c r="B675" s="286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6">
      <c r="A676" s="5"/>
      <c r="B676" s="286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6">
      <c r="A677" s="5"/>
      <c r="B677" s="286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6">
      <c r="A678" s="5"/>
      <c r="B678" s="286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6">
      <c r="A679" s="5"/>
      <c r="B679" s="286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6">
      <c r="A680" s="5"/>
      <c r="B680" s="286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6">
      <c r="A681" s="5"/>
      <c r="B681" s="286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6">
      <c r="A682" s="5"/>
      <c r="B682" s="286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6">
      <c r="A683" s="5"/>
      <c r="B683" s="286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6">
      <c r="A684" s="5"/>
      <c r="B684" s="286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6">
      <c r="A685" s="5"/>
      <c r="B685" s="286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6">
      <c r="A686" s="5"/>
      <c r="B686" s="286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6">
      <c r="A687" s="5"/>
      <c r="B687" s="286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6">
      <c r="A688" s="5"/>
      <c r="B688" s="286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6">
      <c r="A689" s="5"/>
      <c r="B689" s="286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6">
      <c r="A690" s="5"/>
      <c r="B690" s="286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6">
      <c r="A691" s="5"/>
      <c r="B691" s="286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6">
      <c r="A692" s="5"/>
      <c r="B692" s="286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6">
      <c r="A693" s="5"/>
      <c r="B693" s="286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6">
      <c r="A694" s="5"/>
      <c r="B694" s="286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6">
      <c r="A695" s="5"/>
      <c r="B695" s="286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6">
      <c r="A696" s="5"/>
      <c r="B696" s="286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6">
      <c r="A697" s="5"/>
      <c r="B697" s="286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6">
      <c r="A698" s="5"/>
      <c r="B698" s="286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6">
      <c r="A699" s="5"/>
      <c r="B699" s="286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6">
      <c r="A700" s="5"/>
      <c r="B700" s="286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6">
      <c r="A701" s="5"/>
      <c r="B701" s="286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6">
      <c r="A702" s="5"/>
      <c r="B702" s="286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6">
      <c r="A703" s="5"/>
      <c r="B703" s="286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6">
      <c r="A704" s="5"/>
      <c r="B704" s="286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6">
      <c r="A705" s="5"/>
      <c r="B705" s="286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6">
      <c r="A706" s="5"/>
      <c r="B706" s="286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6">
      <c r="A707" s="5"/>
      <c r="B707" s="286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6">
      <c r="A708" s="5"/>
      <c r="B708" s="286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6">
      <c r="A709" s="5"/>
      <c r="B709" s="286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6">
      <c r="A710" s="5"/>
      <c r="B710" s="286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6">
      <c r="A711" s="5"/>
      <c r="B711" s="286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6">
      <c r="A712" s="5"/>
      <c r="B712" s="286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6">
      <c r="A713" s="5"/>
      <c r="B713" s="286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6">
      <c r="A714" s="5"/>
      <c r="B714" s="286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6">
      <c r="A715" s="5"/>
      <c r="B715" s="286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6">
      <c r="A716" s="5"/>
      <c r="B716" s="286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6">
      <c r="A717" s="5"/>
      <c r="B717" s="286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6">
      <c r="A718" s="5"/>
      <c r="B718" s="286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6">
      <c r="A719" s="5"/>
      <c r="B719" s="286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6">
      <c r="A720" s="5"/>
      <c r="B720" s="286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6">
      <c r="A721" s="5"/>
      <c r="B721" s="286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6">
      <c r="A722" s="5"/>
      <c r="B722" s="286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6">
      <c r="A723" s="5"/>
      <c r="B723" s="286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6">
      <c r="A724" s="5"/>
      <c r="B724" s="286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6">
      <c r="A725" s="5"/>
      <c r="B725" s="286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6">
      <c r="A726" s="5"/>
      <c r="B726" s="286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6">
      <c r="A727" s="5"/>
      <c r="B727" s="286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6">
      <c r="A728" s="5"/>
      <c r="B728" s="286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6">
      <c r="A729" s="5"/>
      <c r="B729" s="286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6">
      <c r="A730" s="5"/>
      <c r="B730" s="286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6">
      <c r="A731" s="5"/>
      <c r="B731" s="286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6">
      <c r="A732" s="5"/>
      <c r="B732" s="286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6">
      <c r="A733" s="5"/>
      <c r="B733" s="286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6">
      <c r="A734" s="5"/>
      <c r="B734" s="286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6">
      <c r="A735" s="5"/>
      <c r="B735" s="286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6">
      <c r="A736" s="5"/>
      <c r="B736" s="286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6">
      <c r="A737" s="5"/>
      <c r="B737" s="286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6">
      <c r="A738" s="5"/>
      <c r="B738" s="286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6">
      <c r="A739" s="5"/>
      <c r="B739" s="286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6">
      <c r="A740" s="5"/>
      <c r="B740" s="286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6">
      <c r="A741" s="5"/>
      <c r="B741" s="286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6">
      <c r="A742" s="5"/>
      <c r="B742" s="286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6">
      <c r="A743" s="5"/>
      <c r="B743" s="286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6">
      <c r="A744" s="5"/>
      <c r="B744" s="286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6">
      <c r="A745" s="5"/>
      <c r="B745" s="286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6">
      <c r="A746" s="5"/>
      <c r="B746" s="286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6">
      <c r="A747" s="5"/>
      <c r="B747" s="286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6">
      <c r="A748" s="5"/>
      <c r="B748" s="286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6">
      <c r="A749" s="5"/>
      <c r="B749" s="286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6">
      <c r="A750" s="5"/>
      <c r="B750" s="286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6">
      <c r="A751" s="5"/>
      <c r="B751" s="286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6">
      <c r="A752" s="5"/>
      <c r="B752" s="286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6">
      <c r="A753" s="5"/>
      <c r="B753" s="286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6">
      <c r="A754" s="5"/>
      <c r="B754" s="286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6">
      <c r="A755" s="5"/>
      <c r="B755" s="286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6">
      <c r="A756" s="5"/>
      <c r="B756" s="286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6">
      <c r="A757" s="5"/>
      <c r="B757" s="286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6">
      <c r="A758" s="5"/>
      <c r="B758" s="286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6">
      <c r="A759" s="5"/>
      <c r="B759" s="286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6">
      <c r="A760" s="5"/>
      <c r="B760" s="286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6">
      <c r="A761" s="5"/>
      <c r="B761" s="286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6">
      <c r="A762" s="5"/>
      <c r="B762" s="286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6">
      <c r="A763" s="5"/>
      <c r="B763" s="286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6">
      <c r="A764" s="5"/>
      <c r="B764" s="286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6">
      <c r="A765" s="5"/>
      <c r="B765" s="286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6">
      <c r="A766" s="5"/>
      <c r="B766" s="286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6">
      <c r="A767" s="5"/>
      <c r="B767" s="286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6">
      <c r="A768" s="5"/>
      <c r="B768" s="286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6">
      <c r="A769" s="5"/>
      <c r="B769" s="286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6">
      <c r="A770" s="5"/>
      <c r="B770" s="286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6">
      <c r="A771" s="5"/>
      <c r="B771" s="286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6">
      <c r="A772" s="5"/>
      <c r="B772" s="286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6">
      <c r="A773" s="5"/>
      <c r="B773" s="286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6">
      <c r="A774" s="5"/>
      <c r="B774" s="286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6">
      <c r="A775" s="5"/>
      <c r="B775" s="286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6">
      <c r="A776" s="5"/>
      <c r="B776" s="286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6">
      <c r="A777" s="5"/>
      <c r="B777" s="286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6">
      <c r="A778" s="5"/>
      <c r="B778" s="286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6">
      <c r="A779" s="5"/>
      <c r="B779" s="286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6">
      <c r="A780" s="5"/>
      <c r="B780" s="286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6">
      <c r="A781" s="5"/>
      <c r="B781" s="286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6">
      <c r="A782" s="5"/>
      <c r="B782" s="286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6">
      <c r="A783" s="5"/>
      <c r="B783" s="286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6">
      <c r="A784" s="5"/>
      <c r="B784" s="286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6">
      <c r="A785" s="5"/>
      <c r="B785" s="286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6">
      <c r="A786" s="5"/>
      <c r="B786" s="286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6">
      <c r="A787" s="5"/>
      <c r="B787" s="286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6">
      <c r="A788" s="5"/>
      <c r="B788" s="286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6">
      <c r="A789" s="5"/>
      <c r="B789" s="286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6">
      <c r="A790" s="5"/>
      <c r="B790" s="286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6">
      <c r="A791" s="5"/>
      <c r="B791" s="286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6">
      <c r="A792" s="5"/>
      <c r="B792" s="286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6">
      <c r="A793" s="5"/>
      <c r="B793" s="286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6">
      <c r="A794" s="5"/>
      <c r="B794" s="286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6">
      <c r="A795" s="5"/>
      <c r="B795" s="286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6">
      <c r="A796" s="5"/>
      <c r="B796" s="286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6">
      <c r="A797" s="5"/>
      <c r="B797" s="286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6">
      <c r="A798" s="5"/>
      <c r="B798" s="286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6">
      <c r="A799" s="5"/>
      <c r="B799" s="286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6">
      <c r="A800" s="5"/>
      <c r="B800" s="286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6">
      <c r="A801" s="5"/>
      <c r="B801" s="286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6">
      <c r="A802" s="5"/>
      <c r="B802" s="286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6">
      <c r="A803" s="5"/>
      <c r="B803" s="286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6">
      <c r="A804" s="5"/>
      <c r="B804" s="286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6">
      <c r="A805" s="5"/>
      <c r="B805" s="286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6">
      <c r="A806" s="5"/>
      <c r="B806" s="286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6">
      <c r="A807" s="5"/>
      <c r="B807" s="286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6">
      <c r="A808" s="5"/>
      <c r="B808" s="286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6">
      <c r="A809" s="5"/>
      <c r="B809" s="286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6">
      <c r="A810" s="5"/>
      <c r="B810" s="286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6">
      <c r="A811" s="5"/>
      <c r="B811" s="286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6">
      <c r="A812" s="5"/>
      <c r="B812" s="286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6">
      <c r="A813" s="5"/>
      <c r="B813" s="286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6">
      <c r="A814" s="5"/>
      <c r="B814" s="286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6">
      <c r="A815" s="5"/>
      <c r="B815" s="286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6">
      <c r="A816" s="5"/>
      <c r="B816" s="286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6">
      <c r="A817" s="5"/>
      <c r="B817" s="286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6">
      <c r="A818" s="5"/>
      <c r="B818" s="286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6">
      <c r="A819" s="5"/>
      <c r="B819" s="286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6">
      <c r="A820" s="5"/>
      <c r="B820" s="286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6">
      <c r="A821" s="5"/>
      <c r="B821" s="286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6">
      <c r="A822" s="5"/>
      <c r="B822" s="286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6">
      <c r="A823" s="5"/>
      <c r="B823" s="286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6">
      <c r="A824" s="5"/>
      <c r="B824" s="286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6">
      <c r="A825" s="5"/>
      <c r="B825" s="286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6">
      <c r="A826" s="5"/>
      <c r="B826" s="286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6">
      <c r="A827" s="5"/>
      <c r="B827" s="286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6">
      <c r="A828" s="5"/>
      <c r="B828" s="286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6">
      <c r="A829" s="5"/>
      <c r="B829" s="286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6">
      <c r="A830" s="5"/>
      <c r="B830" s="286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6">
      <c r="A831" s="5"/>
      <c r="B831" s="286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6">
      <c r="A832" s="5"/>
      <c r="B832" s="286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6">
      <c r="A833" s="5"/>
      <c r="B833" s="286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6">
      <c r="A834" s="5"/>
      <c r="B834" s="286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6">
      <c r="A835" s="5"/>
      <c r="B835" s="286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6">
      <c r="A836" s="5"/>
      <c r="B836" s="286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6">
      <c r="A837" s="5"/>
      <c r="B837" s="286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6">
      <c r="A838" s="5"/>
      <c r="B838" s="286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6">
      <c r="A839" s="5"/>
      <c r="B839" s="286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6">
      <c r="A840" s="5"/>
      <c r="B840" s="286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6">
      <c r="A841" s="5"/>
      <c r="B841" s="286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6">
      <c r="A842" s="5"/>
      <c r="B842" s="286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6">
      <c r="A843" s="5"/>
      <c r="B843" s="286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6">
      <c r="A844" s="5"/>
      <c r="B844" s="286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6">
      <c r="A845" s="5"/>
      <c r="B845" s="286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6">
      <c r="A846" s="5"/>
      <c r="B846" s="286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6">
      <c r="A847" s="5"/>
      <c r="B847" s="286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6">
      <c r="A848" s="5"/>
      <c r="B848" s="286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6">
      <c r="A849" s="5"/>
      <c r="B849" s="286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6">
      <c r="A850" s="5"/>
      <c r="B850" s="286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6">
      <c r="A851" s="5"/>
      <c r="B851" s="286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6">
      <c r="A852" s="5"/>
      <c r="B852" s="286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6">
      <c r="A853" s="5"/>
      <c r="B853" s="286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6">
      <c r="A854" s="5"/>
      <c r="B854" s="286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6">
      <c r="A855" s="5"/>
      <c r="B855" s="286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6">
      <c r="A856" s="5"/>
      <c r="B856" s="286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6">
      <c r="A857" s="5"/>
      <c r="B857" s="286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6">
      <c r="A858" s="5"/>
      <c r="B858" s="286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6">
      <c r="A859" s="5"/>
      <c r="B859" s="286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6">
      <c r="A860" s="5"/>
      <c r="B860" s="286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6">
      <c r="A861" s="5"/>
      <c r="B861" s="286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6">
      <c r="A862" s="5"/>
      <c r="B862" s="286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6">
      <c r="A863" s="5"/>
      <c r="B863" s="286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6">
      <c r="A864" s="5"/>
      <c r="B864" s="286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6">
      <c r="A865" s="5"/>
      <c r="B865" s="286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6">
      <c r="A866" s="5"/>
      <c r="B866" s="286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6">
      <c r="A867" s="5"/>
      <c r="B867" s="286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6">
      <c r="A868" s="5"/>
      <c r="B868" s="286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6">
      <c r="A869" s="5"/>
      <c r="B869" s="286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6">
      <c r="A870" s="5"/>
      <c r="B870" s="286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6">
      <c r="A871" s="5"/>
      <c r="B871" s="286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6">
      <c r="A872" s="5"/>
      <c r="B872" s="286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6">
      <c r="A873" s="5"/>
      <c r="B873" s="286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6">
      <c r="A874" s="5"/>
      <c r="B874" s="286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6">
      <c r="A875" s="5"/>
      <c r="B875" s="286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6">
      <c r="A876" s="5"/>
      <c r="B876" s="286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6">
      <c r="A877" s="5"/>
      <c r="B877" s="286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6">
      <c r="A878" s="5"/>
      <c r="B878" s="286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6">
      <c r="A879" s="5"/>
      <c r="B879" s="286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6">
      <c r="A880" s="5"/>
      <c r="B880" s="286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6">
      <c r="A881" s="5"/>
      <c r="B881" s="286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6">
      <c r="A882" s="5"/>
      <c r="B882" s="286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6">
      <c r="A883" s="5"/>
      <c r="B883" s="286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6">
      <c r="A884" s="5"/>
      <c r="B884" s="286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6">
      <c r="A885" s="5"/>
      <c r="B885" s="286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6">
      <c r="A886" s="5"/>
      <c r="B886" s="286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6">
      <c r="A887" s="5"/>
      <c r="B887" s="286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6">
      <c r="A888" s="5"/>
      <c r="B888" s="286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6">
      <c r="A889" s="5"/>
      <c r="B889" s="286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6">
      <c r="A890" s="5"/>
      <c r="B890" s="286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6">
      <c r="A891" s="5"/>
      <c r="B891" s="286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6">
      <c r="A892" s="5"/>
      <c r="B892" s="286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6">
      <c r="A893" s="5"/>
      <c r="B893" s="286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6">
      <c r="A894" s="5"/>
      <c r="B894" s="286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6">
      <c r="A895" s="5"/>
      <c r="B895" s="286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6">
      <c r="A896" s="5"/>
      <c r="B896" s="286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6">
      <c r="A897" s="5"/>
      <c r="B897" s="286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6">
      <c r="A898" s="5"/>
      <c r="B898" s="286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6">
      <c r="A899" s="5"/>
      <c r="B899" s="286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6">
      <c r="A900" s="5"/>
      <c r="B900" s="286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6">
      <c r="A901" s="5"/>
      <c r="B901" s="286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6">
      <c r="A902" s="5"/>
      <c r="B902" s="286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6">
      <c r="A903" s="5"/>
      <c r="B903" s="286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6">
      <c r="A904" s="5"/>
      <c r="B904" s="286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6">
      <c r="A905" s="5"/>
      <c r="B905" s="286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6">
      <c r="A906" s="5"/>
      <c r="B906" s="286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6">
      <c r="A907" s="5"/>
      <c r="B907" s="286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6">
      <c r="A908" s="5"/>
      <c r="B908" s="286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6">
      <c r="A909" s="5"/>
      <c r="B909" s="286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6">
      <c r="A910" s="5"/>
      <c r="B910" s="286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6">
      <c r="A911" s="5"/>
      <c r="B911" s="286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6">
      <c r="A912" s="5"/>
      <c r="B912" s="286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6">
      <c r="A913" s="5"/>
      <c r="B913" s="286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6">
      <c r="A914" s="5"/>
      <c r="B914" s="286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6">
      <c r="A915" s="5"/>
      <c r="B915" s="286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6">
      <c r="A916" s="5"/>
      <c r="B916" s="286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6">
      <c r="A917" s="5"/>
      <c r="B917" s="286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6">
      <c r="A918" s="5"/>
      <c r="B918" s="286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6">
      <c r="A919" s="5"/>
      <c r="B919" s="286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6">
      <c r="A920" s="5"/>
      <c r="B920" s="286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6">
      <c r="A921" s="5"/>
      <c r="B921" s="286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6">
      <c r="A922" s="5"/>
      <c r="B922" s="286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6">
      <c r="A923" s="5"/>
      <c r="B923" s="286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6">
      <c r="A924" s="5"/>
      <c r="B924" s="286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6">
      <c r="A925" s="5"/>
      <c r="B925" s="286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6">
      <c r="A926" s="5"/>
      <c r="B926" s="286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6">
      <c r="A927" s="5"/>
      <c r="B927" s="286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6">
      <c r="A928" s="5"/>
      <c r="B928" s="286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6">
      <c r="A929" s="5"/>
      <c r="B929" s="286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6">
      <c r="A930" s="5"/>
      <c r="B930" s="286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6">
      <c r="A931" s="5"/>
      <c r="B931" s="286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6">
      <c r="A932" s="5"/>
      <c r="B932" s="286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6">
      <c r="A933" s="5"/>
      <c r="B933" s="286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6">
      <c r="A934" s="5"/>
      <c r="B934" s="286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6">
      <c r="A935" s="5"/>
      <c r="B935" s="286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6">
      <c r="A936" s="5"/>
      <c r="B936" s="286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6">
      <c r="A937" s="5"/>
      <c r="B937" s="286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6">
      <c r="A938" s="5"/>
      <c r="B938" s="286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6">
      <c r="A939" s="5"/>
      <c r="B939" s="286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6">
      <c r="A940" s="5"/>
      <c r="B940" s="286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6">
      <c r="A941" s="5"/>
      <c r="B941" s="286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6">
      <c r="A942" s="5"/>
      <c r="B942" s="286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6">
      <c r="A943" s="5"/>
      <c r="B943" s="286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6">
      <c r="A944" s="5"/>
      <c r="B944" s="286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6">
      <c r="A945" s="5"/>
      <c r="B945" s="286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6">
      <c r="A946" s="5"/>
      <c r="B946" s="286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6">
      <c r="A947" s="5"/>
      <c r="B947" s="286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6">
      <c r="A948" s="5"/>
      <c r="B948" s="286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6">
      <c r="A949" s="5"/>
      <c r="B949" s="286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6">
      <c r="A950" s="5"/>
      <c r="B950" s="286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6">
      <c r="A951" s="5"/>
      <c r="B951" s="286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6">
      <c r="A952" s="5"/>
      <c r="B952" s="286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6">
      <c r="A953" s="5"/>
      <c r="B953" s="286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6">
      <c r="A954" s="5"/>
      <c r="B954" s="286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6">
      <c r="A955" s="5"/>
      <c r="B955" s="286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6">
      <c r="A956" s="5"/>
      <c r="B956" s="286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6">
      <c r="A957" s="5"/>
      <c r="B957" s="286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6">
      <c r="A958" s="5"/>
      <c r="B958" s="286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6">
      <c r="A959" s="5"/>
      <c r="B959" s="286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6">
      <c r="A960" s="5"/>
      <c r="B960" s="286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6">
      <c r="A961" s="5"/>
      <c r="B961" s="286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6">
      <c r="A962" s="5"/>
      <c r="B962" s="286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6">
      <c r="A963" s="5"/>
      <c r="B963" s="286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6">
      <c r="A964" s="5"/>
      <c r="B964" s="286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6">
      <c r="A965" s="5"/>
      <c r="B965" s="286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6">
      <c r="A966" s="5"/>
      <c r="B966" s="286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6">
      <c r="A967" s="5"/>
      <c r="B967" s="286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6">
      <c r="A968" s="5"/>
      <c r="B968" s="286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6">
      <c r="A969" s="5"/>
      <c r="B969" s="286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6">
      <c r="A970" s="5"/>
      <c r="B970" s="286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6">
      <c r="A971" s="5"/>
      <c r="B971" s="286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6">
      <c r="A972" s="5"/>
      <c r="B972" s="286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6">
      <c r="A973" s="5"/>
      <c r="B973" s="286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6">
      <c r="A974" s="5"/>
      <c r="B974" s="286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6">
      <c r="A975" s="5"/>
      <c r="B975" s="286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6">
      <c r="A976" s="5"/>
      <c r="B976" s="286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6">
      <c r="A977" s="5"/>
      <c r="B977" s="286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6">
      <c r="A978" s="5"/>
      <c r="B978" s="286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6">
      <c r="A979" s="5"/>
      <c r="B979" s="286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6">
      <c r="A980" s="5"/>
      <c r="B980" s="286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6">
      <c r="A981" s="5"/>
      <c r="B981" s="286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6">
      <c r="A982" s="5"/>
      <c r="B982" s="286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6">
      <c r="A983" s="5"/>
      <c r="B983" s="286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6">
      <c r="A984" s="5"/>
      <c r="B984" s="286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6">
      <c r="A985" s="5"/>
      <c r="B985" s="286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6">
      <c r="A986" s="5"/>
      <c r="B986" s="286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6">
      <c r="A987" s="5"/>
      <c r="B987" s="286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6">
      <c r="A988" s="5"/>
      <c r="B988" s="286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6">
      <c r="A989" s="5"/>
      <c r="B989" s="286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6">
      <c r="A990" s="5"/>
      <c r="B990" s="286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6">
      <c r="A991" s="5"/>
      <c r="B991" s="286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6">
      <c r="A992" s="5"/>
      <c r="B992" s="286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6">
      <c r="A993" s="5"/>
      <c r="B993" s="286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6">
      <c r="A994" s="5"/>
      <c r="B994" s="286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6">
      <c r="A995" s="5"/>
      <c r="B995" s="286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6">
      <c r="A996" s="5"/>
      <c r="B996" s="286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6">
      <c r="A997" s="5"/>
      <c r="B997" s="286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6">
      <c r="A998" s="5"/>
      <c r="B998" s="286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6">
      <c r="A999" s="5"/>
      <c r="B999" s="286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6">
      <c r="A1000" s="5"/>
      <c r="B1000" s="286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26">
    <mergeCell ref="A1:D1"/>
    <mergeCell ref="A3:C3"/>
    <mergeCell ref="A4:C4"/>
    <mergeCell ref="A5:C5"/>
    <mergeCell ref="B8:B9"/>
    <mergeCell ref="C8:C9"/>
    <mergeCell ref="D8:E8"/>
    <mergeCell ref="A8:A9"/>
    <mergeCell ref="A50:A51"/>
    <mergeCell ref="B50:B51"/>
    <mergeCell ref="C50:C51"/>
    <mergeCell ref="D50:E50"/>
    <mergeCell ref="F50:F51"/>
    <mergeCell ref="A109:F109"/>
    <mergeCell ref="B118:F118"/>
    <mergeCell ref="B119:F119"/>
    <mergeCell ref="B120:F120"/>
    <mergeCell ref="B121:F121"/>
    <mergeCell ref="B122:F122"/>
    <mergeCell ref="B111:F111"/>
    <mergeCell ref="B112:F112"/>
    <mergeCell ref="B113:F113"/>
    <mergeCell ref="B114:F114"/>
    <mergeCell ref="B115:F115"/>
    <mergeCell ref="B116:F116"/>
    <mergeCell ref="B117:F117"/>
  </mergeCells>
  <dataValidations count="1">
    <dataValidation type="decimal" allowBlank="1" showInputMessage="1" showErrorMessage="1" prompt="Невалиден формат - Стойността в клетката може да съдържа само положително число._x000a__x000a_За да коригирате натиснете Retry. За да се откажете натиснете Cancel." sqref="C11:D11 C83:D86 F83:F86 C88:D91 F88:F91 C93:D97 F93:F97 C104:E106" xr:uid="{00000000-0002-0000-0700-000000000000}">
      <formula1>0</formula1>
      <formula2>9999999999999990</formula2>
    </dataValidation>
  </dataValidations>
  <printOptions horizontalCentered="1" verticalCentered="1"/>
  <pageMargins left="0.59055118110236227" right="0.51181102362204722" top="0.51181102362204722" bottom="0.39370078740157483" header="0" footer="0"/>
  <pageSetup paperSize="9" scale="62" orientation="portrait" r:id="rId1"/>
  <rowBreaks count="1" manualBreakCount="1">
    <brk id="48" max="6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59EDD-F7E9-44C9-A541-82A0AAC67154}">
  <dimension ref="A1:Z1000"/>
  <sheetViews>
    <sheetView view="pageBreakPreview" topLeftCell="A86" zoomScale="60" zoomScaleNormal="100" workbookViewId="0">
      <selection activeCell="C45" sqref="C45"/>
    </sheetView>
  </sheetViews>
  <sheetFormatPr defaultColWidth="14.44140625" defaultRowHeight="15" customHeight="1"/>
  <cols>
    <col min="1" max="1" width="52.77734375" customWidth="1"/>
    <col min="2" max="2" width="10.77734375" customWidth="1"/>
    <col min="3" max="3" width="17.77734375" customWidth="1"/>
    <col min="4" max="5" width="15.77734375" customWidth="1"/>
    <col min="6" max="6" width="17" customWidth="1"/>
    <col min="7" max="26" width="10.77734375" customWidth="1"/>
  </cols>
  <sheetData>
    <row r="1" spans="1:26" ht="15.6">
      <c r="A1" s="456" t="s">
        <v>657</v>
      </c>
      <c r="B1" s="455"/>
      <c r="C1" s="455"/>
      <c r="D1" s="455"/>
      <c r="E1" s="128"/>
      <c r="F1" s="128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ht="15.6">
      <c r="A2" s="17"/>
      <c r="B2" s="326"/>
      <c r="C2" s="25"/>
      <c r="D2" s="21"/>
      <c r="E2" s="128"/>
      <c r="F2" s="128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5.6">
      <c r="A3" s="458" t="str">
        <f>CONCATENATE("на ",UPPER(pdeName))</f>
        <v>на ЕЙЧ АР КЕПИТЪЛ АД</v>
      </c>
      <c r="B3" s="455"/>
      <c r="C3" s="455"/>
      <c r="D3" s="23"/>
      <c r="E3" s="128"/>
      <c r="F3" s="128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.6">
      <c r="A4" s="458" t="str">
        <f>CONCATENATE("ЕИК по БУЛСТАТ: ", pdeBulstat)</f>
        <v>ЕИК по БУЛСТАТ: 204654533</v>
      </c>
      <c r="B4" s="455"/>
      <c r="C4" s="455"/>
      <c r="D4" s="128"/>
      <c r="E4" s="128"/>
      <c r="F4" s="128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5.6">
      <c r="A5" s="487" t="str">
        <f>CONCATENATE("към ",TEXT(endDate,"dd.mm.yyyy")," г.")</f>
        <v>към 31.12.2025 г.</v>
      </c>
      <c r="B5" s="455"/>
      <c r="C5" s="455"/>
      <c r="D5" s="124"/>
      <c r="E5" s="23" t="s">
        <v>1011</v>
      </c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5.6">
      <c r="A6" s="5"/>
      <c r="B6" s="5"/>
      <c r="C6" s="5"/>
      <c r="D6" s="124"/>
      <c r="E6" s="126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6.2" thickBot="1">
      <c r="A7" s="24" t="s">
        <v>658</v>
      </c>
      <c r="B7" s="286"/>
      <c r="C7" s="5"/>
      <c r="D7" s="5"/>
      <c r="E7" s="26" t="s">
        <v>25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5.6">
      <c r="A8" s="465" t="s">
        <v>482</v>
      </c>
      <c r="B8" s="468" t="s">
        <v>27</v>
      </c>
      <c r="C8" s="488" t="s">
        <v>659</v>
      </c>
      <c r="D8" s="476" t="s">
        <v>660</v>
      </c>
      <c r="E8" s="489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</row>
    <row r="9" spans="1:26" ht="15.6">
      <c r="A9" s="467"/>
      <c r="B9" s="470"/>
      <c r="C9" s="470"/>
      <c r="D9" s="174" t="s">
        <v>661</v>
      </c>
      <c r="E9" s="327" t="s">
        <v>662</v>
      </c>
      <c r="F9" s="268"/>
      <c r="G9" s="268"/>
      <c r="H9" s="268"/>
      <c r="I9" s="268"/>
      <c r="J9" s="268"/>
      <c r="K9" s="268"/>
      <c r="L9" s="268"/>
      <c r="M9" s="268"/>
      <c r="N9" s="268"/>
      <c r="O9" s="268"/>
      <c r="P9" s="268"/>
      <c r="Q9" s="268"/>
      <c r="R9" s="268"/>
      <c r="S9" s="268"/>
      <c r="T9" s="268"/>
      <c r="U9" s="268"/>
      <c r="V9" s="268"/>
      <c r="W9" s="268"/>
      <c r="X9" s="268"/>
      <c r="Y9" s="268"/>
      <c r="Z9" s="268"/>
    </row>
    <row r="10" spans="1:26" ht="16.2" thickBot="1">
      <c r="A10" s="328" t="s">
        <v>33</v>
      </c>
      <c r="B10" s="258" t="s">
        <v>34</v>
      </c>
      <c r="C10" s="329">
        <v>1</v>
      </c>
      <c r="D10" s="329">
        <v>2</v>
      </c>
      <c r="E10" s="330">
        <v>3</v>
      </c>
      <c r="F10" s="268"/>
      <c r="G10" s="268"/>
      <c r="H10" s="268"/>
      <c r="I10" s="268"/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</row>
    <row r="11" spans="1:26" ht="16.8" thickBot="1">
      <c r="A11" s="331" t="s">
        <v>663</v>
      </c>
      <c r="B11" s="332" t="s">
        <v>664</v>
      </c>
      <c r="C11" s="333"/>
      <c r="D11" s="333"/>
      <c r="E11" s="334">
        <f>C11-D11</f>
        <v>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5.6">
      <c r="A12" s="182" t="s">
        <v>665</v>
      </c>
      <c r="B12" s="252"/>
      <c r="C12" s="335"/>
      <c r="D12" s="335"/>
      <c r="E12" s="336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5.6">
      <c r="A13" s="162" t="s">
        <v>666</v>
      </c>
      <c r="B13" s="153" t="s">
        <v>667</v>
      </c>
      <c r="C13" s="277">
        <f t="shared" ref="C13:E13" si="0">SUM(C14:C16)</f>
        <v>0</v>
      </c>
      <c r="D13" s="277">
        <f t="shared" si="0"/>
        <v>0</v>
      </c>
      <c r="E13" s="297">
        <f t="shared" si="0"/>
        <v>0</v>
      </c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15.6">
      <c r="A14" s="162" t="s">
        <v>668</v>
      </c>
      <c r="B14" s="153" t="s">
        <v>669</v>
      </c>
      <c r="C14" s="337"/>
      <c r="D14" s="337"/>
      <c r="E14" s="297">
        <f t="shared" ref="E14:E20" si="1">C14-D14</f>
        <v>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5.6">
      <c r="A15" s="162" t="s">
        <v>670</v>
      </c>
      <c r="B15" s="153" t="s">
        <v>671</v>
      </c>
      <c r="C15" s="337"/>
      <c r="D15" s="337"/>
      <c r="E15" s="297">
        <f t="shared" si="1"/>
        <v>0</v>
      </c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5.6">
      <c r="A16" s="162" t="s">
        <v>672</v>
      </c>
      <c r="B16" s="153" t="s">
        <v>673</v>
      </c>
      <c r="C16" s="337"/>
      <c r="D16" s="337"/>
      <c r="E16" s="297">
        <f t="shared" si="1"/>
        <v>0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5.6">
      <c r="A17" s="162" t="s">
        <v>674</v>
      </c>
      <c r="B17" s="153" t="s">
        <v>675</v>
      </c>
      <c r="C17" s="337"/>
      <c r="D17" s="337"/>
      <c r="E17" s="297">
        <f t="shared" si="1"/>
        <v>0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5.6">
      <c r="A18" s="162" t="s">
        <v>676</v>
      </c>
      <c r="B18" s="153" t="s">
        <v>677</v>
      </c>
      <c r="C18" s="277">
        <f t="shared" ref="C18:D18" si="2">+C19+C20</f>
        <v>0</v>
      </c>
      <c r="D18" s="277">
        <f t="shared" si="2"/>
        <v>0</v>
      </c>
      <c r="E18" s="297">
        <f t="shared" si="1"/>
        <v>0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5.6">
      <c r="A19" s="162" t="s">
        <v>678</v>
      </c>
      <c r="B19" s="153" t="s">
        <v>679</v>
      </c>
      <c r="C19" s="337"/>
      <c r="D19" s="337"/>
      <c r="E19" s="297">
        <f t="shared" si="1"/>
        <v>0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5.6">
      <c r="A20" s="162" t="s">
        <v>672</v>
      </c>
      <c r="B20" s="153" t="s">
        <v>680</v>
      </c>
      <c r="C20" s="442"/>
      <c r="D20" s="442"/>
      <c r="E20" s="297">
        <f t="shared" si="1"/>
        <v>0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6.8" thickBot="1">
      <c r="A21" s="338" t="s">
        <v>681</v>
      </c>
      <c r="B21" s="339" t="s">
        <v>682</v>
      </c>
      <c r="C21" s="340">
        <f t="shared" ref="C21:E21" si="3">C13+C17+C18</f>
        <v>0</v>
      </c>
      <c r="D21" s="340">
        <f t="shared" si="3"/>
        <v>0</v>
      </c>
      <c r="E21" s="341">
        <f t="shared" si="3"/>
        <v>0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6">
      <c r="A22" s="182" t="s">
        <v>683</v>
      </c>
      <c r="B22" s="252"/>
      <c r="C22" s="335"/>
      <c r="D22" s="335"/>
      <c r="E22" s="336">
        <f t="shared" ref="E22:E23" si="4">C22-D22</f>
        <v>0</v>
      </c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6.2">
      <c r="A23" s="162" t="s">
        <v>684</v>
      </c>
      <c r="B23" s="155" t="s">
        <v>685</v>
      </c>
      <c r="C23" s="342"/>
      <c r="D23" s="342"/>
      <c r="E23" s="343">
        <f t="shared" si="4"/>
        <v>0</v>
      </c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6.2" thickBot="1">
      <c r="A24" s="344"/>
      <c r="B24" s="249"/>
      <c r="C24" s="345"/>
      <c r="D24" s="345"/>
      <c r="E24" s="346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6">
      <c r="A25" s="347" t="s">
        <v>686</v>
      </c>
      <c r="B25" s="348"/>
      <c r="C25" s="317"/>
      <c r="D25" s="317"/>
      <c r="E25" s="318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6">
      <c r="A26" s="162" t="s">
        <v>687</v>
      </c>
      <c r="B26" s="153" t="s">
        <v>688</v>
      </c>
      <c r="C26" s="277">
        <f t="shared" ref="C26:E26" si="5">SUM(C27:C29)</f>
        <v>0</v>
      </c>
      <c r="D26" s="277">
        <f t="shared" si="5"/>
        <v>0</v>
      </c>
      <c r="E26" s="297">
        <f t="shared" si="5"/>
        <v>0</v>
      </c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6">
      <c r="A27" s="162" t="s">
        <v>689</v>
      </c>
      <c r="B27" s="153" t="s">
        <v>690</v>
      </c>
      <c r="C27" s="337"/>
      <c r="D27" s="337"/>
      <c r="E27" s="297">
        <f t="shared" ref="E27:E34" si="6">C27-D27</f>
        <v>0</v>
      </c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6">
      <c r="A28" s="162" t="s">
        <v>691</v>
      </c>
      <c r="B28" s="153" t="s">
        <v>692</v>
      </c>
      <c r="C28" s="337"/>
      <c r="D28" s="337"/>
      <c r="E28" s="297">
        <f t="shared" si="6"/>
        <v>0</v>
      </c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6">
      <c r="A29" s="162" t="s">
        <v>693</v>
      </c>
      <c r="B29" s="153" t="s">
        <v>694</v>
      </c>
      <c r="C29" s="337"/>
      <c r="D29" s="337"/>
      <c r="E29" s="297">
        <f t="shared" si="6"/>
        <v>0</v>
      </c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6">
      <c r="A30" s="162" t="s">
        <v>695</v>
      </c>
      <c r="B30" s="153" t="s">
        <v>696</v>
      </c>
      <c r="C30" s="337"/>
      <c r="D30" s="337"/>
      <c r="E30" s="297">
        <f t="shared" si="6"/>
        <v>0</v>
      </c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6">
      <c r="A31" s="162" t="s">
        <v>697</v>
      </c>
      <c r="B31" s="153" t="s">
        <v>698</v>
      </c>
      <c r="C31" s="337"/>
      <c r="D31" s="337"/>
      <c r="E31" s="297">
        <f t="shared" si="6"/>
        <v>0</v>
      </c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6">
      <c r="A32" s="162" t="s">
        <v>699</v>
      </c>
      <c r="B32" s="153" t="s">
        <v>700</v>
      </c>
      <c r="C32" s="337"/>
      <c r="D32" s="337"/>
      <c r="E32" s="297">
        <f t="shared" si="6"/>
        <v>0</v>
      </c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6">
      <c r="A33" s="162" t="s">
        <v>701</v>
      </c>
      <c r="B33" s="153" t="s">
        <v>702</v>
      </c>
      <c r="C33" s="337"/>
      <c r="D33" s="337"/>
      <c r="E33" s="297">
        <f t="shared" si="6"/>
        <v>0</v>
      </c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6">
      <c r="A34" s="162" t="s">
        <v>703</v>
      </c>
      <c r="B34" s="153" t="s">
        <v>704</v>
      </c>
      <c r="C34" s="337"/>
      <c r="D34" s="337"/>
      <c r="E34" s="297">
        <f t="shared" si="6"/>
        <v>0</v>
      </c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6">
      <c r="A35" s="162" t="s">
        <v>705</v>
      </c>
      <c r="B35" s="153" t="s">
        <v>706</v>
      </c>
      <c r="C35" s="277">
        <f t="shared" ref="C35:E35" si="7">SUM(C36:C39)</f>
        <v>0</v>
      </c>
      <c r="D35" s="277">
        <f t="shared" si="7"/>
        <v>0</v>
      </c>
      <c r="E35" s="297">
        <f t="shared" si="7"/>
        <v>0</v>
      </c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6">
      <c r="A36" s="162" t="s">
        <v>707</v>
      </c>
      <c r="B36" s="153" t="s">
        <v>708</v>
      </c>
      <c r="C36" s="337"/>
      <c r="D36" s="337"/>
      <c r="E36" s="297">
        <f t="shared" ref="E36:E39" si="8">C36-D36</f>
        <v>0</v>
      </c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6">
      <c r="A37" s="162" t="s">
        <v>709</v>
      </c>
      <c r="B37" s="153" t="s">
        <v>710</v>
      </c>
      <c r="C37" s="337"/>
      <c r="D37" s="337"/>
      <c r="E37" s="297">
        <f t="shared" si="8"/>
        <v>0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6">
      <c r="A38" s="162" t="s">
        <v>711</v>
      </c>
      <c r="B38" s="153" t="s">
        <v>712</v>
      </c>
      <c r="C38" s="337"/>
      <c r="D38" s="337"/>
      <c r="E38" s="297">
        <f t="shared" si="8"/>
        <v>0</v>
      </c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6">
      <c r="A39" s="162" t="s">
        <v>713</v>
      </c>
      <c r="B39" s="153" t="s">
        <v>714</v>
      </c>
      <c r="C39" s="337"/>
      <c r="D39" s="337"/>
      <c r="E39" s="297">
        <f t="shared" si="8"/>
        <v>0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6">
      <c r="A40" s="162" t="s">
        <v>715</v>
      </c>
      <c r="B40" s="153" t="s">
        <v>716</v>
      </c>
      <c r="C40" s="277">
        <f t="shared" ref="C40:E40" si="9">SUM(C41:C44)</f>
        <v>0</v>
      </c>
      <c r="D40" s="277">
        <f t="shared" si="9"/>
        <v>0</v>
      </c>
      <c r="E40" s="297">
        <f t="shared" si="9"/>
        <v>0</v>
      </c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6">
      <c r="A41" s="162" t="s">
        <v>717</v>
      </c>
      <c r="B41" s="153" t="s">
        <v>718</v>
      </c>
      <c r="C41" s="337"/>
      <c r="D41" s="337"/>
      <c r="E41" s="297">
        <f t="shared" ref="E41:E44" si="10">C41-D41</f>
        <v>0</v>
      </c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6">
      <c r="A42" s="162" t="s">
        <v>719</v>
      </c>
      <c r="B42" s="153" t="s">
        <v>720</v>
      </c>
      <c r="C42" s="337"/>
      <c r="D42" s="337"/>
      <c r="E42" s="297">
        <f t="shared" si="10"/>
        <v>0</v>
      </c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6">
      <c r="A43" s="162" t="s">
        <v>721</v>
      </c>
      <c r="B43" s="153" t="s">
        <v>722</v>
      </c>
      <c r="C43" s="337"/>
      <c r="D43" s="337"/>
      <c r="E43" s="297">
        <f t="shared" si="10"/>
        <v>0</v>
      </c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6">
      <c r="A44" s="162" t="s">
        <v>723</v>
      </c>
      <c r="B44" s="153" t="s">
        <v>724</v>
      </c>
      <c r="C44" s="337"/>
      <c r="D44" s="337"/>
      <c r="E44" s="297">
        <f t="shared" si="10"/>
        <v>0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6.8" thickBot="1">
      <c r="A45" s="164" t="s">
        <v>725</v>
      </c>
      <c r="B45" s="307" t="s">
        <v>726</v>
      </c>
      <c r="C45" s="308">
        <f t="shared" ref="C45:E45" si="11">C26+C30+C31+C33+C32+C34+C35+C40</f>
        <v>0</v>
      </c>
      <c r="D45" s="308">
        <f t="shared" si="11"/>
        <v>0</v>
      </c>
      <c r="E45" s="349">
        <f t="shared" si="11"/>
        <v>0</v>
      </c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6.2" thickBot="1">
      <c r="A46" s="189" t="s">
        <v>727</v>
      </c>
      <c r="B46" s="193" t="s">
        <v>728</v>
      </c>
      <c r="C46" s="350">
        <f t="shared" ref="C46:E46" si="12">C45+C23+C21+C11</f>
        <v>0</v>
      </c>
      <c r="D46" s="350">
        <f t="shared" si="12"/>
        <v>0</v>
      </c>
      <c r="E46" s="351">
        <f t="shared" si="12"/>
        <v>0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6">
      <c r="A47" s="24"/>
      <c r="B47" s="285"/>
      <c r="C47" s="200"/>
      <c r="D47" s="200"/>
      <c r="E47" s="200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6">
      <c r="A48" s="24"/>
      <c r="B48" s="285"/>
      <c r="C48" s="200"/>
      <c r="D48" s="200"/>
      <c r="E48" s="200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6.2" thickBot="1">
      <c r="A49" s="24" t="s">
        <v>729</v>
      </c>
      <c r="B49" s="285"/>
      <c r="C49" s="197"/>
      <c r="D49" s="197"/>
      <c r="E49" s="197"/>
      <c r="F49" s="26" t="s">
        <v>25</v>
      </c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8" customHeight="1">
      <c r="A50" s="465" t="s">
        <v>482</v>
      </c>
      <c r="B50" s="468" t="s">
        <v>27</v>
      </c>
      <c r="C50" s="471" t="s">
        <v>730</v>
      </c>
      <c r="D50" s="476" t="s">
        <v>731</v>
      </c>
      <c r="E50" s="477"/>
      <c r="F50" s="481" t="s">
        <v>732</v>
      </c>
      <c r="G50" s="268"/>
      <c r="H50" s="268"/>
      <c r="I50" s="268"/>
      <c r="J50" s="268"/>
      <c r="K50" s="268"/>
      <c r="L50" s="268"/>
      <c r="M50" s="268"/>
      <c r="N50" s="268"/>
      <c r="O50" s="268"/>
      <c r="P50" s="268"/>
      <c r="Q50" s="268"/>
      <c r="R50" s="268"/>
      <c r="S50" s="268"/>
      <c r="T50" s="268"/>
      <c r="U50" s="268"/>
      <c r="V50" s="268"/>
      <c r="W50" s="268"/>
      <c r="X50" s="268"/>
      <c r="Y50" s="268"/>
      <c r="Z50" s="268"/>
    </row>
    <row r="51" spans="1:26" ht="18" customHeight="1">
      <c r="A51" s="467"/>
      <c r="B51" s="470"/>
      <c r="C51" s="470"/>
      <c r="D51" s="270" t="s">
        <v>661</v>
      </c>
      <c r="E51" s="270" t="s">
        <v>662</v>
      </c>
      <c r="F51" s="482"/>
      <c r="G51" s="268"/>
      <c r="H51" s="268"/>
      <c r="I51" s="268"/>
      <c r="J51" s="268"/>
      <c r="K51" s="268"/>
      <c r="L51" s="268"/>
      <c r="M51" s="268"/>
      <c r="N51" s="268"/>
      <c r="O51" s="268"/>
      <c r="P51" s="268"/>
      <c r="Q51" s="268"/>
      <c r="R51" s="268"/>
      <c r="S51" s="268"/>
      <c r="T51" s="268"/>
      <c r="U51" s="268"/>
      <c r="V51" s="268"/>
      <c r="W51" s="268"/>
      <c r="X51" s="268"/>
      <c r="Y51" s="268"/>
      <c r="Z51" s="268"/>
    </row>
    <row r="52" spans="1:26" ht="16.2" thickBot="1">
      <c r="A52" s="328" t="s">
        <v>33</v>
      </c>
      <c r="B52" s="258" t="s">
        <v>34</v>
      </c>
      <c r="C52" s="329">
        <v>1</v>
      </c>
      <c r="D52" s="329">
        <v>2</v>
      </c>
      <c r="E52" s="352">
        <v>3</v>
      </c>
      <c r="F52" s="353">
        <v>4</v>
      </c>
      <c r="G52" s="268"/>
      <c r="H52" s="268"/>
      <c r="I52" s="268"/>
      <c r="J52" s="268"/>
      <c r="K52" s="268"/>
      <c r="L52" s="268"/>
      <c r="M52" s="268"/>
      <c r="N52" s="268"/>
      <c r="O52" s="268"/>
      <c r="P52" s="268"/>
      <c r="Q52" s="268"/>
      <c r="R52" s="268"/>
      <c r="S52" s="268"/>
      <c r="T52" s="268"/>
      <c r="U52" s="268"/>
      <c r="V52" s="268"/>
      <c r="W52" s="268"/>
      <c r="X52" s="268"/>
      <c r="Y52" s="268"/>
      <c r="Z52" s="268"/>
    </row>
    <row r="53" spans="1:26" ht="15.6">
      <c r="A53" s="182" t="s">
        <v>733</v>
      </c>
      <c r="B53" s="354"/>
      <c r="C53" s="355"/>
      <c r="D53" s="355"/>
      <c r="E53" s="355"/>
      <c r="F53" s="356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6">
      <c r="A54" s="162" t="s">
        <v>734</v>
      </c>
      <c r="B54" s="153" t="s">
        <v>735</v>
      </c>
      <c r="C54" s="277">
        <f t="shared" ref="C54:D54" si="13">SUM(C55:C57)</f>
        <v>0</v>
      </c>
      <c r="D54" s="277">
        <f t="shared" si="13"/>
        <v>0</v>
      </c>
      <c r="E54" s="98">
        <f t="shared" ref="E54:E68" si="14">C54-D54</f>
        <v>0</v>
      </c>
      <c r="F54" s="304">
        <f>SUM(F55:F57)</f>
        <v>0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6">
      <c r="A55" s="162" t="s">
        <v>736</v>
      </c>
      <c r="B55" s="153" t="s">
        <v>737</v>
      </c>
      <c r="C55" s="53"/>
      <c r="D55" s="53"/>
      <c r="E55" s="98">
        <f t="shared" si="14"/>
        <v>0</v>
      </c>
      <c r="F55" s="54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6">
      <c r="A56" s="162" t="s">
        <v>738</v>
      </c>
      <c r="B56" s="153" t="s">
        <v>739</v>
      </c>
      <c r="C56" s="53"/>
      <c r="D56" s="53"/>
      <c r="E56" s="98">
        <f t="shared" si="14"/>
        <v>0</v>
      </c>
      <c r="F56" s="54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6">
      <c r="A57" s="162" t="s">
        <v>723</v>
      </c>
      <c r="B57" s="153" t="s">
        <v>740</v>
      </c>
      <c r="C57" s="53"/>
      <c r="D57" s="53"/>
      <c r="E57" s="98">
        <f t="shared" si="14"/>
        <v>0</v>
      </c>
      <c r="F57" s="54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31.2">
      <c r="A58" s="162" t="s">
        <v>741</v>
      </c>
      <c r="B58" s="153" t="s">
        <v>742</v>
      </c>
      <c r="C58" s="277">
        <f t="shared" ref="C58:D58" si="15">C59+C61</f>
        <v>0</v>
      </c>
      <c r="D58" s="277">
        <f t="shared" si="15"/>
        <v>0</v>
      </c>
      <c r="E58" s="98">
        <f t="shared" si="14"/>
        <v>0</v>
      </c>
      <c r="F58" s="297">
        <f>F59+F61</f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6">
      <c r="A59" s="162" t="s">
        <v>743</v>
      </c>
      <c r="B59" s="153" t="s">
        <v>744</v>
      </c>
      <c r="C59" s="53"/>
      <c r="D59" s="53"/>
      <c r="E59" s="98">
        <f t="shared" si="14"/>
        <v>0</v>
      </c>
      <c r="F59" s="54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6">
      <c r="A60" s="149" t="s">
        <v>745</v>
      </c>
      <c r="B60" s="153" t="s">
        <v>746</v>
      </c>
      <c r="C60" s="53"/>
      <c r="D60" s="53"/>
      <c r="E60" s="98">
        <f t="shared" si="14"/>
        <v>0</v>
      </c>
      <c r="F60" s="54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6">
      <c r="A61" s="149" t="s">
        <v>747</v>
      </c>
      <c r="B61" s="153" t="s">
        <v>748</v>
      </c>
      <c r="C61" s="53"/>
      <c r="D61" s="53"/>
      <c r="E61" s="98">
        <f t="shared" si="14"/>
        <v>0</v>
      </c>
      <c r="F61" s="54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6">
      <c r="A62" s="149" t="s">
        <v>745</v>
      </c>
      <c r="B62" s="153" t="s">
        <v>749</v>
      </c>
      <c r="C62" s="53"/>
      <c r="D62" s="53"/>
      <c r="E62" s="98">
        <f t="shared" si="14"/>
        <v>0</v>
      </c>
      <c r="F62" s="54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6">
      <c r="A63" s="162" t="s">
        <v>158</v>
      </c>
      <c r="B63" s="153" t="s">
        <v>750</v>
      </c>
      <c r="C63" s="53"/>
      <c r="D63" s="53"/>
      <c r="E63" s="98">
        <f t="shared" si="14"/>
        <v>0</v>
      </c>
      <c r="F63" s="54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6">
      <c r="A64" s="162" t="s">
        <v>161</v>
      </c>
      <c r="B64" s="153" t="s">
        <v>751</v>
      </c>
      <c r="C64" s="53"/>
      <c r="D64" s="53"/>
      <c r="E64" s="98">
        <f t="shared" si="14"/>
        <v>0</v>
      </c>
      <c r="F64" s="54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6">
      <c r="A65" s="162" t="s">
        <v>752</v>
      </c>
      <c r="B65" s="153" t="s">
        <v>753</v>
      </c>
      <c r="C65" s="53"/>
      <c r="D65" s="53"/>
      <c r="E65" s="98">
        <f t="shared" si="14"/>
        <v>0</v>
      </c>
      <c r="F65" s="54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6">
      <c r="A66" s="162" t="s">
        <v>754</v>
      </c>
      <c r="B66" s="153" t="s">
        <v>755</v>
      </c>
      <c r="C66" s="53"/>
      <c r="D66" s="53"/>
      <c r="E66" s="98">
        <f t="shared" si="14"/>
        <v>0</v>
      </c>
      <c r="F66" s="54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6">
      <c r="A67" s="162" t="s">
        <v>756</v>
      </c>
      <c r="B67" s="153" t="s">
        <v>757</v>
      </c>
      <c r="C67" s="53"/>
      <c r="D67" s="53"/>
      <c r="E67" s="98">
        <f t="shared" si="14"/>
        <v>0</v>
      </c>
      <c r="F67" s="54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6.8" thickBot="1">
      <c r="A68" s="338" t="s">
        <v>758</v>
      </c>
      <c r="B68" s="339" t="s">
        <v>759</v>
      </c>
      <c r="C68" s="340">
        <f t="shared" ref="C68:D68" si="16">C54+C58+C63+C64+C65+C66</f>
        <v>0</v>
      </c>
      <c r="D68" s="340">
        <f t="shared" si="16"/>
        <v>0</v>
      </c>
      <c r="E68" s="357">
        <f t="shared" si="14"/>
        <v>0</v>
      </c>
      <c r="F68" s="358">
        <f>F54+F58+F63+F64+F65+F66</f>
        <v>0</v>
      </c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6">
      <c r="A69" s="347" t="s">
        <v>760</v>
      </c>
      <c r="B69" s="359"/>
      <c r="C69" s="360"/>
      <c r="D69" s="360"/>
      <c r="E69" s="360"/>
      <c r="F69" s="361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6">
      <c r="A70" s="162" t="s">
        <v>761</v>
      </c>
      <c r="B70" s="362" t="s">
        <v>762</v>
      </c>
      <c r="C70" s="53"/>
      <c r="D70" s="53"/>
      <c r="E70" s="98">
        <f>C70-D70</f>
        <v>0</v>
      </c>
      <c r="F70" s="54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6.2" thickBot="1">
      <c r="A71" s="178"/>
      <c r="B71" s="188"/>
      <c r="C71" s="363"/>
      <c r="D71" s="363"/>
      <c r="E71" s="363"/>
      <c r="F71" s="364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6">
      <c r="A72" s="182" t="s">
        <v>763</v>
      </c>
      <c r="B72" s="354"/>
      <c r="C72" s="365"/>
      <c r="D72" s="365"/>
      <c r="E72" s="365"/>
      <c r="F72" s="366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6">
      <c r="A73" s="162" t="s">
        <v>734</v>
      </c>
      <c r="B73" s="153" t="s">
        <v>764</v>
      </c>
      <c r="C73" s="277">
        <f t="shared" ref="C73:F73" si="17">SUM(C74:C76)</f>
        <v>0</v>
      </c>
      <c r="D73" s="277">
        <f t="shared" si="17"/>
        <v>0</v>
      </c>
      <c r="E73" s="98">
        <f t="shared" si="17"/>
        <v>0</v>
      </c>
      <c r="F73" s="297">
        <f t="shared" si="17"/>
        <v>0</v>
      </c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6">
      <c r="A74" s="162" t="s">
        <v>765</v>
      </c>
      <c r="B74" s="153" t="s">
        <v>766</v>
      </c>
      <c r="C74" s="53"/>
      <c r="D74" s="53"/>
      <c r="E74" s="98">
        <f t="shared" ref="E74:E76" si="18">C74-D74</f>
        <v>0</v>
      </c>
      <c r="F74" s="54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6">
      <c r="A75" s="162" t="s">
        <v>767</v>
      </c>
      <c r="B75" s="153" t="s">
        <v>768</v>
      </c>
      <c r="C75" s="53"/>
      <c r="D75" s="53"/>
      <c r="E75" s="98">
        <f t="shared" si="18"/>
        <v>0</v>
      </c>
      <c r="F75" s="54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6">
      <c r="A76" s="367" t="s">
        <v>769</v>
      </c>
      <c r="B76" s="153" t="s">
        <v>770</v>
      </c>
      <c r="C76" s="53"/>
      <c r="D76" s="53"/>
      <c r="E76" s="98">
        <f t="shared" si="18"/>
        <v>0</v>
      </c>
      <c r="F76" s="54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31.2">
      <c r="A77" s="162" t="s">
        <v>741</v>
      </c>
      <c r="B77" s="153" t="s">
        <v>771</v>
      </c>
      <c r="C77" s="277">
        <f t="shared" ref="C77:F77" si="19">C78+C80</f>
        <v>0</v>
      </c>
      <c r="D77" s="277">
        <f t="shared" si="19"/>
        <v>0</v>
      </c>
      <c r="E77" s="98">
        <f t="shared" si="19"/>
        <v>0</v>
      </c>
      <c r="F77" s="297">
        <f t="shared" si="19"/>
        <v>0</v>
      </c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6">
      <c r="A78" s="162" t="s">
        <v>772</v>
      </c>
      <c r="B78" s="153" t="s">
        <v>773</v>
      </c>
      <c r="C78" s="53"/>
      <c r="D78" s="53"/>
      <c r="E78" s="98">
        <f t="shared" ref="E78:E81" si="20">C78-D78</f>
        <v>0</v>
      </c>
      <c r="F78" s="54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6">
      <c r="A79" s="162" t="s">
        <v>774</v>
      </c>
      <c r="B79" s="153" t="s">
        <v>775</v>
      </c>
      <c r="C79" s="53"/>
      <c r="D79" s="53"/>
      <c r="E79" s="98">
        <f t="shared" si="20"/>
        <v>0</v>
      </c>
      <c r="F79" s="54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6">
      <c r="A80" s="162" t="s">
        <v>776</v>
      </c>
      <c r="B80" s="153" t="s">
        <v>777</v>
      </c>
      <c r="C80" s="53"/>
      <c r="D80" s="53"/>
      <c r="E80" s="98">
        <f t="shared" si="20"/>
        <v>0</v>
      </c>
      <c r="F80" s="54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6">
      <c r="A81" s="162" t="s">
        <v>745</v>
      </c>
      <c r="B81" s="153" t="s">
        <v>778</v>
      </c>
      <c r="C81" s="53"/>
      <c r="D81" s="53"/>
      <c r="E81" s="98">
        <f t="shared" si="20"/>
        <v>0</v>
      </c>
      <c r="F81" s="54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6">
      <c r="A82" s="162" t="s">
        <v>779</v>
      </c>
      <c r="B82" s="153" t="s">
        <v>780</v>
      </c>
      <c r="C82" s="277">
        <f t="shared" ref="C82:F82" si="21">SUM(C83:C86)</f>
        <v>0</v>
      </c>
      <c r="D82" s="277">
        <f t="shared" si="21"/>
        <v>0</v>
      </c>
      <c r="E82" s="98">
        <f t="shared" si="21"/>
        <v>0</v>
      </c>
      <c r="F82" s="297">
        <f t="shared" si="21"/>
        <v>0</v>
      </c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6">
      <c r="A83" s="162" t="s">
        <v>781</v>
      </c>
      <c r="B83" s="153" t="s">
        <v>782</v>
      </c>
      <c r="C83" s="53"/>
      <c r="D83" s="53"/>
      <c r="E83" s="98">
        <f t="shared" ref="E83:E86" si="22">C83-D83</f>
        <v>0</v>
      </c>
      <c r="F83" s="54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6">
      <c r="A84" s="162" t="s">
        <v>783</v>
      </c>
      <c r="B84" s="153" t="s">
        <v>784</v>
      </c>
      <c r="C84" s="53"/>
      <c r="D84" s="53"/>
      <c r="E84" s="98">
        <f t="shared" si="22"/>
        <v>0</v>
      </c>
      <c r="F84" s="54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31.2">
      <c r="A85" s="162" t="s">
        <v>785</v>
      </c>
      <c r="B85" s="153" t="s">
        <v>786</v>
      </c>
      <c r="C85" s="53"/>
      <c r="D85" s="53"/>
      <c r="E85" s="98">
        <f t="shared" si="22"/>
        <v>0</v>
      </c>
      <c r="F85" s="54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6">
      <c r="A86" s="162" t="s">
        <v>787</v>
      </c>
      <c r="B86" s="153" t="s">
        <v>788</v>
      </c>
      <c r="C86" s="53"/>
      <c r="D86" s="53"/>
      <c r="E86" s="98">
        <f t="shared" si="22"/>
        <v>0</v>
      </c>
      <c r="F86" s="54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6">
      <c r="A87" s="162" t="s">
        <v>789</v>
      </c>
      <c r="B87" s="153" t="s">
        <v>790</v>
      </c>
      <c r="C87" s="98">
        <f t="shared" ref="C87:F87" si="23">SUM(C88:C92)+C96</f>
        <v>0</v>
      </c>
      <c r="D87" s="98">
        <f t="shared" si="23"/>
        <v>0</v>
      </c>
      <c r="E87" s="98">
        <f t="shared" si="23"/>
        <v>0</v>
      </c>
      <c r="F87" s="304">
        <f t="shared" si="23"/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6">
      <c r="A88" s="162" t="s">
        <v>791</v>
      </c>
      <c r="B88" s="153" t="s">
        <v>792</v>
      </c>
      <c r="C88" s="53"/>
      <c r="D88" s="53"/>
      <c r="E88" s="98">
        <f t="shared" ref="E88:E91" si="24">C88-D88</f>
        <v>0</v>
      </c>
      <c r="F88" s="54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6">
      <c r="A89" s="162" t="s">
        <v>793</v>
      </c>
      <c r="B89" s="153" t="s">
        <v>794</v>
      </c>
      <c r="C89" s="53"/>
      <c r="D89" s="53"/>
      <c r="E89" s="98">
        <f t="shared" si="24"/>
        <v>0</v>
      </c>
      <c r="F89" s="54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6">
      <c r="A90" s="162" t="s">
        <v>795</v>
      </c>
      <c r="B90" s="153" t="s">
        <v>796</v>
      </c>
      <c r="C90" s="53"/>
      <c r="D90" s="53"/>
      <c r="E90" s="98">
        <f t="shared" si="24"/>
        <v>0</v>
      </c>
      <c r="F90" s="54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6">
      <c r="A91" s="162" t="s">
        <v>797</v>
      </c>
      <c r="B91" s="153" t="s">
        <v>798</v>
      </c>
      <c r="C91" s="53"/>
      <c r="D91" s="53"/>
      <c r="E91" s="98">
        <f t="shared" si="24"/>
        <v>0</v>
      </c>
      <c r="F91" s="54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6">
      <c r="A92" s="162" t="s">
        <v>799</v>
      </c>
      <c r="B92" s="153" t="s">
        <v>800</v>
      </c>
      <c r="C92" s="277">
        <f t="shared" ref="C92:F92" si="25">SUM(C93:C95)</f>
        <v>0</v>
      </c>
      <c r="D92" s="277">
        <f t="shared" si="25"/>
        <v>0</v>
      </c>
      <c r="E92" s="98">
        <f t="shared" si="25"/>
        <v>0</v>
      </c>
      <c r="F92" s="297">
        <f t="shared" si="25"/>
        <v>0</v>
      </c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6">
      <c r="A93" s="162" t="s">
        <v>801</v>
      </c>
      <c r="B93" s="153" t="s">
        <v>802</v>
      </c>
      <c r="C93" s="53"/>
      <c r="D93" s="53"/>
      <c r="E93" s="98">
        <f t="shared" ref="E93:E97" si="26">C93-D93</f>
        <v>0</v>
      </c>
      <c r="F93" s="54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6">
      <c r="A94" s="162" t="s">
        <v>709</v>
      </c>
      <c r="B94" s="153" t="s">
        <v>803</v>
      </c>
      <c r="C94" s="53"/>
      <c r="D94" s="53"/>
      <c r="E94" s="98">
        <f t="shared" si="26"/>
        <v>0</v>
      </c>
      <c r="F94" s="54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6">
      <c r="A95" s="162" t="s">
        <v>713</v>
      </c>
      <c r="B95" s="153" t="s">
        <v>804</v>
      </c>
      <c r="C95" s="53"/>
      <c r="D95" s="53"/>
      <c r="E95" s="98">
        <f t="shared" si="26"/>
        <v>0</v>
      </c>
      <c r="F95" s="54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6">
      <c r="A96" s="162" t="s">
        <v>805</v>
      </c>
      <c r="B96" s="153" t="s">
        <v>806</v>
      </c>
      <c r="C96" s="53"/>
      <c r="D96" s="53"/>
      <c r="E96" s="98">
        <f t="shared" si="26"/>
        <v>0</v>
      </c>
      <c r="F96" s="54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6">
      <c r="A97" s="162" t="s">
        <v>807</v>
      </c>
      <c r="B97" s="153" t="s">
        <v>808</v>
      </c>
      <c r="C97" s="53"/>
      <c r="D97" s="53"/>
      <c r="E97" s="98">
        <f t="shared" si="26"/>
        <v>0</v>
      </c>
      <c r="F97" s="54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6.8" thickBot="1">
      <c r="A98" s="338" t="s">
        <v>809</v>
      </c>
      <c r="B98" s="339" t="s">
        <v>810</v>
      </c>
      <c r="C98" s="357">
        <f t="shared" ref="C98:F98" si="27">C87+C82+C77+C73+C97</f>
        <v>0</v>
      </c>
      <c r="D98" s="357">
        <f t="shared" si="27"/>
        <v>0</v>
      </c>
      <c r="E98" s="357">
        <f t="shared" si="27"/>
        <v>0</v>
      </c>
      <c r="F98" s="358">
        <f t="shared" si="27"/>
        <v>0</v>
      </c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6.2" thickBot="1">
      <c r="A99" s="368" t="s">
        <v>811</v>
      </c>
      <c r="B99" s="369" t="s">
        <v>812</v>
      </c>
      <c r="C99" s="370">
        <f t="shared" ref="C99:F99" si="28">C98+C70+C68</f>
        <v>0</v>
      </c>
      <c r="D99" s="370">
        <f t="shared" si="28"/>
        <v>0</v>
      </c>
      <c r="E99" s="370">
        <f t="shared" si="28"/>
        <v>0</v>
      </c>
      <c r="F99" s="371">
        <f t="shared" si="28"/>
        <v>0</v>
      </c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6">
      <c r="A100" s="197"/>
      <c r="B100" s="372"/>
      <c r="C100" s="325"/>
      <c r="D100" s="325"/>
      <c r="E100" s="325"/>
      <c r="F100" s="19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6.2" thickBot="1">
      <c r="A101" s="24" t="s">
        <v>813</v>
      </c>
      <c r="B101" s="262"/>
      <c r="C101" s="325"/>
      <c r="D101" s="325"/>
      <c r="E101" s="325"/>
      <c r="F101" s="26" t="s">
        <v>814</v>
      </c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31.2">
      <c r="A102" s="132" t="s">
        <v>482</v>
      </c>
      <c r="B102" s="252" t="s">
        <v>483</v>
      </c>
      <c r="C102" s="133" t="s">
        <v>815</v>
      </c>
      <c r="D102" s="133" t="s">
        <v>816</v>
      </c>
      <c r="E102" s="133" t="s">
        <v>817</v>
      </c>
      <c r="F102" s="134" t="s">
        <v>818</v>
      </c>
      <c r="G102" s="267"/>
      <c r="H102" s="267"/>
      <c r="I102" s="267"/>
      <c r="J102" s="267"/>
      <c r="K102" s="267"/>
      <c r="L102" s="267"/>
      <c r="M102" s="267"/>
      <c r="N102" s="267"/>
      <c r="O102" s="267"/>
      <c r="P102" s="267"/>
      <c r="Q102" s="267"/>
      <c r="R102" s="267"/>
      <c r="S102" s="267"/>
      <c r="T102" s="267"/>
      <c r="U102" s="267"/>
      <c r="V102" s="267"/>
      <c r="W102" s="267"/>
      <c r="X102" s="267"/>
      <c r="Y102" s="267"/>
      <c r="Z102" s="267"/>
    </row>
    <row r="103" spans="1:26" ht="16.2" thickBot="1">
      <c r="A103" s="328" t="s">
        <v>33</v>
      </c>
      <c r="B103" s="258" t="s">
        <v>34</v>
      </c>
      <c r="C103" s="329">
        <v>1</v>
      </c>
      <c r="D103" s="329">
        <v>2</v>
      </c>
      <c r="E103" s="329">
        <v>3</v>
      </c>
      <c r="F103" s="353">
        <v>4</v>
      </c>
      <c r="G103" s="267"/>
      <c r="H103" s="267"/>
      <c r="I103" s="267"/>
      <c r="J103" s="267"/>
      <c r="K103" s="267"/>
      <c r="L103" s="267"/>
      <c r="M103" s="267"/>
      <c r="N103" s="267"/>
      <c r="O103" s="267"/>
      <c r="P103" s="267"/>
      <c r="Q103" s="267"/>
      <c r="R103" s="267"/>
      <c r="S103" s="267"/>
      <c r="T103" s="267"/>
      <c r="U103" s="267"/>
      <c r="V103" s="267"/>
      <c r="W103" s="267"/>
      <c r="X103" s="267"/>
      <c r="Y103" s="267"/>
      <c r="Z103" s="267"/>
    </row>
    <row r="104" spans="1:26" ht="15.6">
      <c r="A104" s="373" t="s">
        <v>819</v>
      </c>
      <c r="B104" s="253" t="s">
        <v>820</v>
      </c>
      <c r="C104" s="374"/>
      <c r="D104" s="374"/>
      <c r="E104" s="374"/>
      <c r="F104" s="366">
        <f t="shared" ref="F104:F106" si="29">C104+D104-E104</f>
        <v>0</v>
      </c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6">
      <c r="A105" s="162" t="s">
        <v>821</v>
      </c>
      <c r="B105" s="153" t="s">
        <v>822</v>
      </c>
      <c r="C105" s="53"/>
      <c r="D105" s="53"/>
      <c r="E105" s="53"/>
      <c r="F105" s="375">
        <f t="shared" si="29"/>
        <v>0</v>
      </c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6.2" thickBot="1">
      <c r="A106" s="344" t="s">
        <v>823</v>
      </c>
      <c r="B106" s="376" t="s">
        <v>824</v>
      </c>
      <c r="C106" s="239"/>
      <c r="D106" s="239"/>
      <c r="E106" s="239"/>
      <c r="F106" s="377">
        <f t="shared" si="29"/>
        <v>0</v>
      </c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6.8" thickBot="1">
      <c r="A107" s="378" t="s">
        <v>825</v>
      </c>
      <c r="B107" s="379" t="s">
        <v>826</v>
      </c>
      <c r="C107" s="380">
        <f t="shared" ref="C107:F107" si="30">SUM(C104:C106)</f>
        <v>0</v>
      </c>
      <c r="D107" s="380">
        <f t="shared" si="30"/>
        <v>0</v>
      </c>
      <c r="E107" s="380">
        <f t="shared" si="30"/>
        <v>0</v>
      </c>
      <c r="F107" s="381">
        <f t="shared" si="30"/>
        <v>0</v>
      </c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6.2">
      <c r="A108" s="382"/>
      <c r="B108" s="383"/>
      <c r="C108" s="24"/>
      <c r="D108" s="24"/>
      <c r="E108" s="24"/>
      <c r="F108" s="268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6">
      <c r="A109" s="486" t="s">
        <v>827</v>
      </c>
      <c r="B109" s="455"/>
      <c r="C109" s="455"/>
      <c r="D109" s="455"/>
      <c r="E109" s="455"/>
      <c r="F109" s="45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6">
      <c r="A110" s="5"/>
      <c r="B110" s="286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6">
      <c r="A111" s="124" t="s">
        <v>7</v>
      </c>
      <c r="B111" s="459" t="str">
        <f>pdeReportingDate</f>
        <v>02.03.2026</v>
      </c>
      <c r="C111" s="455"/>
      <c r="D111" s="455"/>
      <c r="E111" s="455"/>
      <c r="F111" s="455"/>
      <c r="G111" s="125"/>
      <c r="H111" s="12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6">
      <c r="A112" s="124"/>
      <c r="B112" s="459"/>
      <c r="C112" s="455"/>
      <c r="D112" s="455"/>
      <c r="E112" s="455"/>
      <c r="F112" s="455"/>
      <c r="G112" s="125"/>
      <c r="H112" s="12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6">
      <c r="A113" s="124" t="s">
        <v>292</v>
      </c>
      <c r="B113" s="460" t="str">
        <f>authorName</f>
        <v>Илияна Иванова Йорданова</v>
      </c>
      <c r="C113" s="455"/>
      <c r="D113" s="455"/>
      <c r="E113" s="455"/>
      <c r="F113" s="455"/>
      <c r="G113" s="23"/>
      <c r="H113" s="23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6">
      <c r="A114" s="124"/>
      <c r="B114" s="460"/>
      <c r="C114" s="455"/>
      <c r="D114" s="455"/>
      <c r="E114" s="455"/>
      <c r="F114" s="455"/>
      <c r="G114" s="23"/>
      <c r="H114" s="23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6">
      <c r="A115" s="124" t="s">
        <v>12</v>
      </c>
      <c r="B115" s="461"/>
      <c r="C115" s="455"/>
      <c r="D115" s="455"/>
      <c r="E115" s="455"/>
      <c r="F115" s="455"/>
      <c r="G115" s="126"/>
      <c r="H115" s="126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>
      <c r="A116" s="122"/>
      <c r="B116" s="462" t="s">
        <v>987</v>
      </c>
      <c r="C116" s="455"/>
      <c r="D116" s="455"/>
      <c r="E116" s="455"/>
      <c r="F116" s="455"/>
      <c r="G116" s="122"/>
      <c r="H116" s="122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>
      <c r="A117" s="122"/>
      <c r="B117" s="454"/>
      <c r="C117" s="455"/>
      <c r="D117" s="455"/>
      <c r="E117" s="455"/>
      <c r="F117" s="455"/>
      <c r="G117" s="122"/>
      <c r="H117" s="122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>
      <c r="A118" s="122"/>
      <c r="B118" s="454"/>
      <c r="C118" s="455"/>
      <c r="D118" s="455"/>
      <c r="E118" s="455"/>
      <c r="F118" s="455"/>
      <c r="G118" s="122"/>
      <c r="H118" s="122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>
      <c r="A119" s="122"/>
      <c r="B119" s="454"/>
      <c r="C119" s="455"/>
      <c r="D119" s="455"/>
      <c r="E119" s="455"/>
      <c r="F119" s="455"/>
      <c r="G119" s="122"/>
      <c r="H119" s="122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6">
      <c r="A120" s="122"/>
      <c r="B120" s="454"/>
      <c r="C120" s="455"/>
      <c r="D120" s="455"/>
      <c r="E120" s="455"/>
      <c r="F120" s="455"/>
      <c r="G120" s="122"/>
      <c r="H120" s="122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6">
      <c r="A121" s="122"/>
      <c r="B121" s="454"/>
      <c r="C121" s="455"/>
      <c r="D121" s="455"/>
      <c r="E121" s="455"/>
      <c r="F121" s="455"/>
      <c r="G121" s="122"/>
      <c r="H121" s="122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6">
      <c r="A122" s="122"/>
      <c r="B122" s="454"/>
      <c r="C122" s="455"/>
      <c r="D122" s="455"/>
      <c r="E122" s="455"/>
      <c r="F122" s="455"/>
      <c r="G122" s="122"/>
      <c r="H122" s="122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6">
      <c r="A123" s="5"/>
      <c r="B123" s="286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6">
      <c r="A124" s="5"/>
      <c r="B124" s="286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6">
      <c r="A125" s="5"/>
      <c r="B125" s="286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6">
      <c r="A126" s="5"/>
      <c r="B126" s="286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6">
      <c r="A127" s="5"/>
      <c r="B127" s="286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6">
      <c r="A128" s="5"/>
      <c r="B128" s="286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6">
      <c r="A129" s="5"/>
      <c r="B129" s="286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6">
      <c r="A130" s="5"/>
      <c r="B130" s="286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6">
      <c r="A131" s="5"/>
      <c r="B131" s="286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6">
      <c r="A132" s="5"/>
      <c r="B132" s="286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6">
      <c r="A133" s="5"/>
      <c r="B133" s="286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6">
      <c r="A134" s="5"/>
      <c r="B134" s="286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6">
      <c r="A135" s="5"/>
      <c r="B135" s="286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6">
      <c r="A136" s="5"/>
      <c r="B136" s="286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6">
      <c r="A137" s="5"/>
      <c r="B137" s="286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6">
      <c r="A138" s="5"/>
      <c r="B138" s="286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6">
      <c r="A139" s="5"/>
      <c r="B139" s="286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6">
      <c r="A140" s="5"/>
      <c r="B140" s="286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6">
      <c r="A141" s="5"/>
      <c r="B141" s="286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6">
      <c r="A142" s="5"/>
      <c r="B142" s="286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6">
      <c r="A143" s="5"/>
      <c r="B143" s="286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6">
      <c r="A144" s="5"/>
      <c r="B144" s="286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6">
      <c r="A145" s="5"/>
      <c r="B145" s="286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6">
      <c r="A146" s="5"/>
      <c r="B146" s="286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6">
      <c r="A147" s="5"/>
      <c r="B147" s="286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6">
      <c r="A148" s="5"/>
      <c r="B148" s="286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6">
      <c r="A149" s="5"/>
      <c r="B149" s="286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6">
      <c r="A150" s="5"/>
      <c r="B150" s="286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6">
      <c r="A151" s="5"/>
      <c r="B151" s="286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6">
      <c r="A152" s="5"/>
      <c r="B152" s="286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6">
      <c r="A153" s="5"/>
      <c r="B153" s="286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6">
      <c r="A154" s="5"/>
      <c r="B154" s="286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6">
      <c r="A155" s="5"/>
      <c r="B155" s="286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6">
      <c r="A156" s="5"/>
      <c r="B156" s="286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6">
      <c r="A157" s="5"/>
      <c r="B157" s="286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6">
      <c r="A158" s="5"/>
      <c r="B158" s="286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6">
      <c r="A159" s="5"/>
      <c r="B159" s="286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6">
      <c r="A160" s="5"/>
      <c r="B160" s="286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6">
      <c r="A161" s="5"/>
      <c r="B161" s="286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6">
      <c r="A162" s="5"/>
      <c r="B162" s="286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6">
      <c r="A163" s="5"/>
      <c r="B163" s="286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6">
      <c r="A164" s="5"/>
      <c r="B164" s="286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6">
      <c r="A165" s="5"/>
      <c r="B165" s="286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6">
      <c r="A166" s="5"/>
      <c r="B166" s="286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6">
      <c r="A167" s="5"/>
      <c r="B167" s="286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6">
      <c r="A168" s="5"/>
      <c r="B168" s="286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6">
      <c r="A169" s="5"/>
      <c r="B169" s="286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6">
      <c r="A170" s="5"/>
      <c r="B170" s="286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6">
      <c r="A171" s="5"/>
      <c r="B171" s="286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6">
      <c r="A172" s="5"/>
      <c r="B172" s="286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6">
      <c r="A173" s="5"/>
      <c r="B173" s="286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6">
      <c r="A174" s="5"/>
      <c r="B174" s="286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6">
      <c r="A175" s="5"/>
      <c r="B175" s="286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6">
      <c r="A176" s="5"/>
      <c r="B176" s="286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6">
      <c r="A177" s="5"/>
      <c r="B177" s="286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6">
      <c r="A178" s="5"/>
      <c r="B178" s="286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6">
      <c r="A179" s="5"/>
      <c r="B179" s="286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6">
      <c r="A180" s="5"/>
      <c r="B180" s="286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6">
      <c r="A181" s="5"/>
      <c r="B181" s="286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6">
      <c r="A182" s="5"/>
      <c r="B182" s="286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6">
      <c r="A183" s="5"/>
      <c r="B183" s="286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6">
      <c r="A184" s="5"/>
      <c r="B184" s="286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6">
      <c r="A185" s="5"/>
      <c r="B185" s="286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6">
      <c r="A186" s="5"/>
      <c r="B186" s="286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6">
      <c r="A187" s="5"/>
      <c r="B187" s="286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6">
      <c r="A188" s="5"/>
      <c r="B188" s="286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6">
      <c r="A189" s="5"/>
      <c r="B189" s="286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6">
      <c r="A190" s="5"/>
      <c r="B190" s="286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6">
      <c r="A191" s="5"/>
      <c r="B191" s="286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6">
      <c r="A192" s="5"/>
      <c r="B192" s="286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6">
      <c r="A193" s="5"/>
      <c r="B193" s="286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6">
      <c r="A194" s="5"/>
      <c r="B194" s="286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6">
      <c r="A195" s="5"/>
      <c r="B195" s="286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6">
      <c r="A196" s="5"/>
      <c r="B196" s="286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6">
      <c r="A197" s="5"/>
      <c r="B197" s="286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6">
      <c r="A198" s="5"/>
      <c r="B198" s="286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6">
      <c r="A199" s="5"/>
      <c r="B199" s="286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6">
      <c r="A200" s="5"/>
      <c r="B200" s="286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6">
      <c r="A201" s="5"/>
      <c r="B201" s="286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6">
      <c r="A202" s="5"/>
      <c r="B202" s="286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6">
      <c r="A203" s="5"/>
      <c r="B203" s="286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6">
      <c r="A204" s="5"/>
      <c r="B204" s="286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6">
      <c r="A205" s="5"/>
      <c r="B205" s="286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6">
      <c r="A206" s="5"/>
      <c r="B206" s="286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6">
      <c r="A207" s="5"/>
      <c r="B207" s="286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6">
      <c r="A208" s="5"/>
      <c r="B208" s="286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6">
      <c r="A209" s="5"/>
      <c r="B209" s="286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6">
      <c r="A210" s="5"/>
      <c r="B210" s="286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6">
      <c r="A211" s="5"/>
      <c r="B211" s="286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6">
      <c r="A212" s="5"/>
      <c r="B212" s="286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6">
      <c r="A213" s="5"/>
      <c r="B213" s="286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6">
      <c r="A214" s="5"/>
      <c r="B214" s="286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6">
      <c r="A215" s="5"/>
      <c r="B215" s="286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6">
      <c r="A216" s="5"/>
      <c r="B216" s="286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6">
      <c r="A217" s="5"/>
      <c r="B217" s="286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6">
      <c r="A218" s="5"/>
      <c r="B218" s="286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6">
      <c r="A219" s="5"/>
      <c r="B219" s="286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6">
      <c r="A220" s="5"/>
      <c r="B220" s="286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6">
      <c r="A221" s="5"/>
      <c r="B221" s="286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6">
      <c r="A222" s="5"/>
      <c r="B222" s="286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6">
      <c r="A223" s="5"/>
      <c r="B223" s="286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6">
      <c r="A224" s="5"/>
      <c r="B224" s="286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6">
      <c r="A225" s="5"/>
      <c r="B225" s="286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6">
      <c r="A226" s="5"/>
      <c r="B226" s="286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6">
      <c r="A227" s="5"/>
      <c r="B227" s="286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6">
      <c r="A228" s="5"/>
      <c r="B228" s="286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6">
      <c r="A229" s="5"/>
      <c r="B229" s="286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6">
      <c r="A230" s="5"/>
      <c r="B230" s="286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6">
      <c r="A231" s="5"/>
      <c r="B231" s="286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6">
      <c r="A232" s="5"/>
      <c r="B232" s="286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6">
      <c r="A233" s="5"/>
      <c r="B233" s="286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6">
      <c r="A234" s="5"/>
      <c r="B234" s="286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6">
      <c r="A235" s="5"/>
      <c r="B235" s="286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6">
      <c r="A236" s="5"/>
      <c r="B236" s="286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6">
      <c r="A237" s="5"/>
      <c r="B237" s="286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6">
      <c r="A238" s="5"/>
      <c r="B238" s="286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6">
      <c r="A239" s="5"/>
      <c r="B239" s="286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6">
      <c r="A240" s="5"/>
      <c r="B240" s="286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6">
      <c r="A241" s="5"/>
      <c r="B241" s="286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6">
      <c r="A242" s="5"/>
      <c r="B242" s="286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6">
      <c r="A243" s="5"/>
      <c r="B243" s="286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6">
      <c r="A244" s="5"/>
      <c r="B244" s="286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6">
      <c r="A245" s="5"/>
      <c r="B245" s="286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6">
      <c r="A246" s="5"/>
      <c r="B246" s="286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6">
      <c r="A247" s="5"/>
      <c r="B247" s="286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6">
      <c r="A248" s="5"/>
      <c r="B248" s="286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6">
      <c r="A249" s="5"/>
      <c r="B249" s="286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6">
      <c r="A250" s="5"/>
      <c r="B250" s="286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6">
      <c r="A251" s="5"/>
      <c r="B251" s="286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6">
      <c r="A252" s="5"/>
      <c r="B252" s="286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6">
      <c r="A253" s="5"/>
      <c r="B253" s="286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6">
      <c r="A254" s="5"/>
      <c r="B254" s="286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6">
      <c r="A255" s="5"/>
      <c r="B255" s="286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6">
      <c r="A256" s="5"/>
      <c r="B256" s="286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6">
      <c r="A257" s="5"/>
      <c r="B257" s="286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6">
      <c r="A258" s="5"/>
      <c r="B258" s="286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6">
      <c r="A259" s="5"/>
      <c r="B259" s="286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6">
      <c r="A260" s="5"/>
      <c r="B260" s="286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6">
      <c r="A261" s="5"/>
      <c r="B261" s="286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6">
      <c r="A262" s="5"/>
      <c r="B262" s="286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6">
      <c r="A263" s="5"/>
      <c r="B263" s="286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6">
      <c r="A264" s="5"/>
      <c r="B264" s="286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6">
      <c r="A265" s="5"/>
      <c r="B265" s="286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6">
      <c r="A266" s="5"/>
      <c r="B266" s="286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6">
      <c r="A267" s="5"/>
      <c r="B267" s="286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6">
      <c r="A268" s="5"/>
      <c r="B268" s="286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6">
      <c r="A269" s="5"/>
      <c r="B269" s="286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6">
      <c r="A270" s="5"/>
      <c r="B270" s="286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6">
      <c r="A271" s="5"/>
      <c r="B271" s="286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6">
      <c r="A272" s="5"/>
      <c r="B272" s="286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6">
      <c r="A273" s="5"/>
      <c r="B273" s="286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6">
      <c r="A274" s="5"/>
      <c r="B274" s="286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6">
      <c r="A275" s="5"/>
      <c r="B275" s="286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6">
      <c r="A276" s="5"/>
      <c r="B276" s="286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6">
      <c r="A277" s="5"/>
      <c r="B277" s="286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6">
      <c r="A278" s="5"/>
      <c r="B278" s="286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6">
      <c r="A279" s="5"/>
      <c r="B279" s="286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6">
      <c r="A280" s="5"/>
      <c r="B280" s="286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6">
      <c r="A281" s="5"/>
      <c r="B281" s="286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6">
      <c r="A282" s="5"/>
      <c r="B282" s="286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6">
      <c r="A283" s="5"/>
      <c r="B283" s="286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6">
      <c r="A284" s="5"/>
      <c r="B284" s="286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6">
      <c r="A285" s="5"/>
      <c r="B285" s="286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6">
      <c r="A286" s="5"/>
      <c r="B286" s="286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6">
      <c r="A287" s="5"/>
      <c r="B287" s="286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6">
      <c r="A288" s="5"/>
      <c r="B288" s="286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6">
      <c r="A289" s="5"/>
      <c r="B289" s="286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6">
      <c r="A290" s="5"/>
      <c r="B290" s="286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6">
      <c r="A291" s="5"/>
      <c r="B291" s="286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6">
      <c r="A292" s="5"/>
      <c r="B292" s="286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6">
      <c r="A293" s="5"/>
      <c r="B293" s="286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6">
      <c r="A294" s="5"/>
      <c r="B294" s="286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6">
      <c r="A295" s="5"/>
      <c r="B295" s="286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6">
      <c r="A296" s="5"/>
      <c r="B296" s="286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6">
      <c r="A297" s="5"/>
      <c r="B297" s="286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6">
      <c r="A298" s="5"/>
      <c r="B298" s="286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6">
      <c r="A299" s="5"/>
      <c r="B299" s="286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6">
      <c r="A300" s="5"/>
      <c r="B300" s="286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6">
      <c r="A301" s="5"/>
      <c r="B301" s="286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6">
      <c r="A302" s="5"/>
      <c r="B302" s="286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6">
      <c r="A303" s="5"/>
      <c r="B303" s="286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6">
      <c r="A304" s="5"/>
      <c r="B304" s="286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6">
      <c r="A305" s="5"/>
      <c r="B305" s="286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6">
      <c r="A306" s="5"/>
      <c r="B306" s="286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6">
      <c r="A307" s="5"/>
      <c r="B307" s="286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6">
      <c r="A308" s="5"/>
      <c r="B308" s="286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6">
      <c r="A309" s="5"/>
      <c r="B309" s="286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6">
      <c r="A310" s="5"/>
      <c r="B310" s="286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6">
      <c r="A311" s="5"/>
      <c r="B311" s="286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6">
      <c r="A312" s="5"/>
      <c r="B312" s="286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6">
      <c r="A313" s="5"/>
      <c r="B313" s="286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6">
      <c r="A314" s="5"/>
      <c r="B314" s="286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6">
      <c r="A315" s="5"/>
      <c r="B315" s="286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6">
      <c r="A316" s="5"/>
      <c r="B316" s="286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6">
      <c r="A317" s="5"/>
      <c r="B317" s="286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6">
      <c r="A318" s="5"/>
      <c r="B318" s="286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6">
      <c r="A319" s="5"/>
      <c r="B319" s="286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6">
      <c r="A320" s="5"/>
      <c r="B320" s="286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6">
      <c r="A321" s="5"/>
      <c r="B321" s="286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6">
      <c r="A322" s="5"/>
      <c r="B322" s="286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6">
      <c r="A323" s="5"/>
      <c r="B323" s="286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6">
      <c r="A324" s="5"/>
      <c r="B324" s="286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6">
      <c r="A325" s="5"/>
      <c r="B325" s="286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6">
      <c r="A326" s="5"/>
      <c r="B326" s="286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6">
      <c r="A327" s="5"/>
      <c r="B327" s="286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6">
      <c r="A328" s="5"/>
      <c r="B328" s="286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6">
      <c r="A329" s="5"/>
      <c r="B329" s="286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6">
      <c r="A330" s="5"/>
      <c r="B330" s="286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6">
      <c r="A331" s="5"/>
      <c r="B331" s="286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6">
      <c r="A332" s="5"/>
      <c r="B332" s="286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6">
      <c r="A333" s="5"/>
      <c r="B333" s="286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6">
      <c r="A334" s="5"/>
      <c r="B334" s="286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6">
      <c r="A335" s="5"/>
      <c r="B335" s="286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6">
      <c r="A336" s="5"/>
      <c r="B336" s="286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6">
      <c r="A337" s="5"/>
      <c r="B337" s="286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6">
      <c r="A338" s="5"/>
      <c r="B338" s="286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6">
      <c r="A339" s="5"/>
      <c r="B339" s="286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6">
      <c r="A340" s="5"/>
      <c r="B340" s="286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6">
      <c r="A341" s="5"/>
      <c r="B341" s="286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6">
      <c r="A342" s="5"/>
      <c r="B342" s="286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6">
      <c r="A343" s="5"/>
      <c r="B343" s="286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6">
      <c r="A344" s="5"/>
      <c r="B344" s="286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6">
      <c r="A345" s="5"/>
      <c r="B345" s="286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6">
      <c r="A346" s="5"/>
      <c r="B346" s="286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6">
      <c r="A347" s="5"/>
      <c r="B347" s="286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6">
      <c r="A348" s="5"/>
      <c r="B348" s="286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6">
      <c r="A349" s="5"/>
      <c r="B349" s="286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6">
      <c r="A350" s="5"/>
      <c r="B350" s="286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6">
      <c r="A351" s="5"/>
      <c r="B351" s="286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6">
      <c r="A352" s="5"/>
      <c r="B352" s="286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6">
      <c r="A353" s="5"/>
      <c r="B353" s="286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6">
      <c r="A354" s="5"/>
      <c r="B354" s="286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6">
      <c r="A355" s="5"/>
      <c r="B355" s="286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6">
      <c r="A356" s="5"/>
      <c r="B356" s="286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6">
      <c r="A357" s="5"/>
      <c r="B357" s="286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6">
      <c r="A358" s="5"/>
      <c r="B358" s="286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6">
      <c r="A359" s="5"/>
      <c r="B359" s="286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6">
      <c r="A360" s="5"/>
      <c r="B360" s="286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6">
      <c r="A361" s="5"/>
      <c r="B361" s="286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6">
      <c r="A362" s="5"/>
      <c r="B362" s="286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6">
      <c r="A363" s="5"/>
      <c r="B363" s="286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6">
      <c r="A364" s="5"/>
      <c r="B364" s="286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6">
      <c r="A365" s="5"/>
      <c r="B365" s="286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6">
      <c r="A366" s="5"/>
      <c r="B366" s="286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6">
      <c r="A367" s="5"/>
      <c r="B367" s="286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6">
      <c r="A368" s="5"/>
      <c r="B368" s="286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6">
      <c r="A369" s="5"/>
      <c r="B369" s="286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6">
      <c r="A370" s="5"/>
      <c r="B370" s="286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6">
      <c r="A371" s="5"/>
      <c r="B371" s="286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6">
      <c r="A372" s="5"/>
      <c r="B372" s="286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6">
      <c r="A373" s="5"/>
      <c r="B373" s="286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6">
      <c r="A374" s="5"/>
      <c r="B374" s="286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6">
      <c r="A375" s="5"/>
      <c r="B375" s="286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6">
      <c r="A376" s="5"/>
      <c r="B376" s="286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6">
      <c r="A377" s="5"/>
      <c r="B377" s="286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6">
      <c r="A378" s="5"/>
      <c r="B378" s="286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6">
      <c r="A379" s="5"/>
      <c r="B379" s="286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6">
      <c r="A380" s="5"/>
      <c r="B380" s="286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6">
      <c r="A381" s="5"/>
      <c r="B381" s="286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6">
      <c r="A382" s="5"/>
      <c r="B382" s="286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6">
      <c r="A383" s="5"/>
      <c r="B383" s="286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6">
      <c r="A384" s="5"/>
      <c r="B384" s="286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6">
      <c r="A385" s="5"/>
      <c r="B385" s="286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6">
      <c r="A386" s="5"/>
      <c r="B386" s="286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6">
      <c r="A387" s="5"/>
      <c r="B387" s="286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6">
      <c r="A388" s="5"/>
      <c r="B388" s="286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6">
      <c r="A389" s="5"/>
      <c r="B389" s="286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6">
      <c r="A390" s="5"/>
      <c r="B390" s="286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6">
      <c r="A391" s="5"/>
      <c r="B391" s="286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6">
      <c r="A392" s="5"/>
      <c r="B392" s="286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6">
      <c r="A393" s="5"/>
      <c r="B393" s="286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6">
      <c r="A394" s="5"/>
      <c r="B394" s="286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6">
      <c r="A395" s="5"/>
      <c r="B395" s="286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6">
      <c r="A396" s="5"/>
      <c r="B396" s="286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6">
      <c r="A397" s="5"/>
      <c r="B397" s="286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6">
      <c r="A398" s="5"/>
      <c r="B398" s="286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6">
      <c r="A399" s="5"/>
      <c r="B399" s="286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6">
      <c r="A400" s="5"/>
      <c r="B400" s="286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6">
      <c r="A401" s="5"/>
      <c r="B401" s="286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6">
      <c r="A402" s="5"/>
      <c r="B402" s="286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6">
      <c r="A403" s="5"/>
      <c r="B403" s="286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6">
      <c r="A404" s="5"/>
      <c r="B404" s="286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6">
      <c r="A405" s="5"/>
      <c r="B405" s="286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6">
      <c r="A406" s="5"/>
      <c r="B406" s="286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6">
      <c r="A407" s="5"/>
      <c r="B407" s="286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6">
      <c r="A408" s="5"/>
      <c r="B408" s="286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6">
      <c r="A409" s="5"/>
      <c r="B409" s="286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6">
      <c r="A410" s="5"/>
      <c r="B410" s="286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6">
      <c r="A411" s="5"/>
      <c r="B411" s="286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6">
      <c r="A412" s="5"/>
      <c r="B412" s="286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6">
      <c r="A413" s="5"/>
      <c r="B413" s="286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6">
      <c r="A414" s="5"/>
      <c r="B414" s="286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6">
      <c r="A415" s="5"/>
      <c r="B415" s="286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6">
      <c r="A416" s="5"/>
      <c r="B416" s="286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6">
      <c r="A417" s="5"/>
      <c r="B417" s="286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6">
      <c r="A418" s="5"/>
      <c r="B418" s="286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6">
      <c r="A419" s="5"/>
      <c r="B419" s="286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6">
      <c r="A420" s="5"/>
      <c r="B420" s="286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6">
      <c r="A421" s="5"/>
      <c r="B421" s="286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6">
      <c r="A422" s="5"/>
      <c r="B422" s="286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6">
      <c r="A423" s="5"/>
      <c r="B423" s="286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6">
      <c r="A424" s="5"/>
      <c r="B424" s="286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6">
      <c r="A425" s="5"/>
      <c r="B425" s="286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6">
      <c r="A426" s="5"/>
      <c r="B426" s="286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6">
      <c r="A427" s="5"/>
      <c r="B427" s="286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6">
      <c r="A428" s="5"/>
      <c r="B428" s="286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6">
      <c r="A429" s="5"/>
      <c r="B429" s="286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6">
      <c r="A430" s="5"/>
      <c r="B430" s="286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6">
      <c r="A431" s="5"/>
      <c r="B431" s="286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6">
      <c r="A432" s="5"/>
      <c r="B432" s="286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6">
      <c r="A433" s="5"/>
      <c r="B433" s="286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6">
      <c r="A434" s="5"/>
      <c r="B434" s="286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6">
      <c r="A435" s="5"/>
      <c r="B435" s="286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6">
      <c r="A436" s="5"/>
      <c r="B436" s="286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6">
      <c r="A437" s="5"/>
      <c r="B437" s="286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6">
      <c r="A438" s="5"/>
      <c r="B438" s="286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6">
      <c r="A439" s="5"/>
      <c r="B439" s="286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6">
      <c r="A440" s="5"/>
      <c r="B440" s="286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6">
      <c r="A441" s="5"/>
      <c r="B441" s="286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6">
      <c r="A442" s="5"/>
      <c r="B442" s="286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6">
      <c r="A443" s="5"/>
      <c r="B443" s="286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6">
      <c r="A444" s="5"/>
      <c r="B444" s="286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6">
      <c r="A445" s="5"/>
      <c r="B445" s="286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6">
      <c r="A446" s="5"/>
      <c r="B446" s="286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6">
      <c r="A447" s="5"/>
      <c r="B447" s="286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6">
      <c r="A448" s="5"/>
      <c r="B448" s="286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6">
      <c r="A449" s="5"/>
      <c r="B449" s="286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6">
      <c r="A450" s="5"/>
      <c r="B450" s="286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6">
      <c r="A451" s="5"/>
      <c r="B451" s="286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6">
      <c r="A452" s="5"/>
      <c r="B452" s="286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6">
      <c r="A453" s="5"/>
      <c r="B453" s="286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6">
      <c r="A454" s="5"/>
      <c r="B454" s="286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6">
      <c r="A455" s="5"/>
      <c r="B455" s="286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6">
      <c r="A456" s="5"/>
      <c r="B456" s="286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6">
      <c r="A457" s="5"/>
      <c r="B457" s="286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6">
      <c r="A458" s="5"/>
      <c r="B458" s="286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6">
      <c r="A459" s="5"/>
      <c r="B459" s="286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6">
      <c r="A460" s="5"/>
      <c r="B460" s="286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6">
      <c r="A461" s="5"/>
      <c r="B461" s="286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6">
      <c r="A462" s="5"/>
      <c r="B462" s="286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6">
      <c r="A463" s="5"/>
      <c r="B463" s="286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6">
      <c r="A464" s="5"/>
      <c r="B464" s="286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6">
      <c r="A465" s="5"/>
      <c r="B465" s="286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6">
      <c r="A466" s="5"/>
      <c r="B466" s="286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6">
      <c r="A467" s="5"/>
      <c r="B467" s="286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6">
      <c r="A468" s="5"/>
      <c r="B468" s="286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6">
      <c r="A469" s="5"/>
      <c r="B469" s="286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6">
      <c r="A470" s="5"/>
      <c r="B470" s="286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6">
      <c r="A471" s="5"/>
      <c r="B471" s="286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6">
      <c r="A472" s="5"/>
      <c r="B472" s="286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6">
      <c r="A473" s="5"/>
      <c r="B473" s="286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6">
      <c r="A474" s="5"/>
      <c r="B474" s="286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6">
      <c r="A475" s="5"/>
      <c r="B475" s="286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6">
      <c r="A476" s="5"/>
      <c r="B476" s="286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6">
      <c r="A477" s="5"/>
      <c r="B477" s="286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6">
      <c r="A478" s="5"/>
      <c r="B478" s="286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6">
      <c r="A479" s="5"/>
      <c r="B479" s="286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6">
      <c r="A480" s="5"/>
      <c r="B480" s="286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6">
      <c r="A481" s="5"/>
      <c r="B481" s="286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6">
      <c r="A482" s="5"/>
      <c r="B482" s="286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6">
      <c r="A483" s="5"/>
      <c r="B483" s="286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6">
      <c r="A484" s="5"/>
      <c r="B484" s="286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6">
      <c r="A485" s="5"/>
      <c r="B485" s="286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6">
      <c r="A486" s="5"/>
      <c r="B486" s="286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6">
      <c r="A487" s="5"/>
      <c r="B487" s="286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6">
      <c r="A488" s="5"/>
      <c r="B488" s="286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6">
      <c r="A489" s="5"/>
      <c r="B489" s="286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6">
      <c r="A490" s="5"/>
      <c r="B490" s="286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6">
      <c r="A491" s="5"/>
      <c r="B491" s="286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6">
      <c r="A492" s="5"/>
      <c r="B492" s="286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6">
      <c r="A493" s="5"/>
      <c r="B493" s="286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6">
      <c r="A494" s="5"/>
      <c r="B494" s="286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6">
      <c r="A495" s="5"/>
      <c r="B495" s="286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6">
      <c r="A496" s="5"/>
      <c r="B496" s="286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6">
      <c r="A497" s="5"/>
      <c r="B497" s="286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6">
      <c r="A498" s="5"/>
      <c r="B498" s="286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6">
      <c r="A499" s="5"/>
      <c r="B499" s="286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6">
      <c r="A500" s="5"/>
      <c r="B500" s="286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6">
      <c r="A501" s="5"/>
      <c r="B501" s="286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6">
      <c r="A502" s="5"/>
      <c r="B502" s="286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6">
      <c r="A503" s="5"/>
      <c r="B503" s="286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6">
      <c r="A504" s="5"/>
      <c r="B504" s="286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6">
      <c r="A505" s="5"/>
      <c r="B505" s="286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6">
      <c r="A506" s="5"/>
      <c r="B506" s="286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6">
      <c r="A507" s="5"/>
      <c r="B507" s="286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6">
      <c r="A508" s="5"/>
      <c r="B508" s="286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6">
      <c r="A509" s="5"/>
      <c r="B509" s="286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6">
      <c r="A510" s="5"/>
      <c r="B510" s="286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6">
      <c r="A511" s="5"/>
      <c r="B511" s="286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6">
      <c r="A512" s="5"/>
      <c r="B512" s="286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6">
      <c r="A513" s="5"/>
      <c r="B513" s="286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6">
      <c r="A514" s="5"/>
      <c r="B514" s="286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6">
      <c r="A515" s="5"/>
      <c r="B515" s="286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6">
      <c r="A516" s="5"/>
      <c r="B516" s="286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6">
      <c r="A517" s="5"/>
      <c r="B517" s="286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6">
      <c r="A518" s="5"/>
      <c r="B518" s="286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6">
      <c r="A519" s="5"/>
      <c r="B519" s="286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6">
      <c r="A520" s="5"/>
      <c r="B520" s="286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6">
      <c r="A521" s="5"/>
      <c r="B521" s="286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6">
      <c r="A522" s="5"/>
      <c r="B522" s="286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6">
      <c r="A523" s="5"/>
      <c r="B523" s="286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6">
      <c r="A524" s="5"/>
      <c r="B524" s="286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6">
      <c r="A525" s="5"/>
      <c r="B525" s="286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6">
      <c r="A526" s="5"/>
      <c r="B526" s="286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6">
      <c r="A527" s="5"/>
      <c r="B527" s="286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6">
      <c r="A528" s="5"/>
      <c r="B528" s="286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6">
      <c r="A529" s="5"/>
      <c r="B529" s="286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6">
      <c r="A530" s="5"/>
      <c r="B530" s="286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6">
      <c r="A531" s="5"/>
      <c r="B531" s="286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6">
      <c r="A532" s="5"/>
      <c r="B532" s="286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6">
      <c r="A533" s="5"/>
      <c r="B533" s="286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6">
      <c r="A534" s="5"/>
      <c r="B534" s="286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6">
      <c r="A535" s="5"/>
      <c r="B535" s="286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6">
      <c r="A536" s="5"/>
      <c r="B536" s="286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6">
      <c r="A537" s="5"/>
      <c r="B537" s="286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6">
      <c r="A538" s="5"/>
      <c r="B538" s="286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6">
      <c r="A539" s="5"/>
      <c r="B539" s="286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6">
      <c r="A540" s="5"/>
      <c r="B540" s="286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6">
      <c r="A541" s="5"/>
      <c r="B541" s="286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6">
      <c r="A542" s="5"/>
      <c r="B542" s="286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6">
      <c r="A543" s="5"/>
      <c r="B543" s="286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6">
      <c r="A544" s="5"/>
      <c r="B544" s="286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6">
      <c r="A545" s="5"/>
      <c r="B545" s="286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6">
      <c r="A546" s="5"/>
      <c r="B546" s="286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6">
      <c r="A547" s="5"/>
      <c r="B547" s="286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6">
      <c r="A548" s="5"/>
      <c r="B548" s="286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6">
      <c r="A549" s="5"/>
      <c r="B549" s="286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6">
      <c r="A550" s="5"/>
      <c r="B550" s="286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6">
      <c r="A551" s="5"/>
      <c r="B551" s="286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6">
      <c r="A552" s="5"/>
      <c r="B552" s="286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6">
      <c r="A553" s="5"/>
      <c r="B553" s="286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6">
      <c r="A554" s="5"/>
      <c r="B554" s="286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6">
      <c r="A555" s="5"/>
      <c r="B555" s="286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6">
      <c r="A556" s="5"/>
      <c r="B556" s="286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6">
      <c r="A557" s="5"/>
      <c r="B557" s="286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6">
      <c r="A558" s="5"/>
      <c r="B558" s="286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6">
      <c r="A559" s="5"/>
      <c r="B559" s="286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6">
      <c r="A560" s="5"/>
      <c r="B560" s="286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6">
      <c r="A561" s="5"/>
      <c r="B561" s="286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6">
      <c r="A562" s="5"/>
      <c r="B562" s="286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6">
      <c r="A563" s="5"/>
      <c r="B563" s="286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6">
      <c r="A564" s="5"/>
      <c r="B564" s="286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6">
      <c r="A565" s="5"/>
      <c r="B565" s="286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6">
      <c r="A566" s="5"/>
      <c r="B566" s="286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6">
      <c r="A567" s="5"/>
      <c r="B567" s="286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6">
      <c r="A568" s="5"/>
      <c r="B568" s="286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6">
      <c r="A569" s="5"/>
      <c r="B569" s="286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6">
      <c r="A570" s="5"/>
      <c r="B570" s="286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6">
      <c r="A571" s="5"/>
      <c r="B571" s="286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6">
      <c r="A572" s="5"/>
      <c r="B572" s="286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6">
      <c r="A573" s="5"/>
      <c r="B573" s="286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6">
      <c r="A574" s="5"/>
      <c r="B574" s="286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6">
      <c r="A575" s="5"/>
      <c r="B575" s="286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6">
      <c r="A576" s="5"/>
      <c r="B576" s="286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6">
      <c r="A577" s="5"/>
      <c r="B577" s="286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6">
      <c r="A578" s="5"/>
      <c r="B578" s="286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6">
      <c r="A579" s="5"/>
      <c r="B579" s="286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6">
      <c r="A580" s="5"/>
      <c r="B580" s="286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6">
      <c r="A581" s="5"/>
      <c r="B581" s="286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6">
      <c r="A582" s="5"/>
      <c r="B582" s="286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6">
      <c r="A583" s="5"/>
      <c r="B583" s="286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6">
      <c r="A584" s="5"/>
      <c r="B584" s="286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6">
      <c r="A585" s="5"/>
      <c r="B585" s="286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6">
      <c r="A586" s="5"/>
      <c r="B586" s="286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6">
      <c r="A587" s="5"/>
      <c r="B587" s="286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6">
      <c r="A588" s="5"/>
      <c r="B588" s="286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6">
      <c r="A589" s="5"/>
      <c r="B589" s="286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6">
      <c r="A590" s="5"/>
      <c r="B590" s="286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6">
      <c r="A591" s="5"/>
      <c r="B591" s="286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6">
      <c r="A592" s="5"/>
      <c r="B592" s="286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6">
      <c r="A593" s="5"/>
      <c r="B593" s="286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6">
      <c r="A594" s="5"/>
      <c r="B594" s="286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6">
      <c r="A595" s="5"/>
      <c r="B595" s="286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6">
      <c r="A596" s="5"/>
      <c r="B596" s="286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6">
      <c r="A597" s="5"/>
      <c r="B597" s="286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6">
      <c r="A598" s="5"/>
      <c r="B598" s="286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6">
      <c r="A599" s="5"/>
      <c r="B599" s="286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6">
      <c r="A600" s="5"/>
      <c r="B600" s="286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6">
      <c r="A601" s="5"/>
      <c r="B601" s="286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6">
      <c r="A602" s="5"/>
      <c r="B602" s="286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6">
      <c r="A603" s="5"/>
      <c r="B603" s="286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6">
      <c r="A604" s="5"/>
      <c r="B604" s="286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6">
      <c r="A605" s="5"/>
      <c r="B605" s="286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6">
      <c r="A606" s="5"/>
      <c r="B606" s="286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6">
      <c r="A607" s="5"/>
      <c r="B607" s="286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6">
      <c r="A608" s="5"/>
      <c r="B608" s="286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6">
      <c r="A609" s="5"/>
      <c r="B609" s="286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6">
      <c r="A610" s="5"/>
      <c r="B610" s="286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6">
      <c r="A611" s="5"/>
      <c r="B611" s="286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6">
      <c r="A612" s="5"/>
      <c r="B612" s="286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6">
      <c r="A613" s="5"/>
      <c r="B613" s="286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6">
      <c r="A614" s="5"/>
      <c r="B614" s="286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6">
      <c r="A615" s="5"/>
      <c r="B615" s="286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6">
      <c r="A616" s="5"/>
      <c r="B616" s="286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6">
      <c r="A617" s="5"/>
      <c r="B617" s="286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6">
      <c r="A618" s="5"/>
      <c r="B618" s="286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6">
      <c r="A619" s="5"/>
      <c r="B619" s="286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6">
      <c r="A620" s="5"/>
      <c r="B620" s="286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6">
      <c r="A621" s="5"/>
      <c r="B621" s="286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6">
      <c r="A622" s="5"/>
      <c r="B622" s="286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6">
      <c r="A623" s="5"/>
      <c r="B623" s="286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6">
      <c r="A624" s="5"/>
      <c r="B624" s="286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6">
      <c r="A625" s="5"/>
      <c r="B625" s="286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6">
      <c r="A626" s="5"/>
      <c r="B626" s="286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6">
      <c r="A627" s="5"/>
      <c r="B627" s="286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6">
      <c r="A628" s="5"/>
      <c r="B628" s="286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6">
      <c r="A629" s="5"/>
      <c r="B629" s="286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6">
      <c r="A630" s="5"/>
      <c r="B630" s="286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6">
      <c r="A631" s="5"/>
      <c r="B631" s="286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6">
      <c r="A632" s="5"/>
      <c r="B632" s="286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6">
      <c r="A633" s="5"/>
      <c r="B633" s="286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6">
      <c r="A634" s="5"/>
      <c r="B634" s="286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6">
      <c r="A635" s="5"/>
      <c r="B635" s="286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6">
      <c r="A636" s="5"/>
      <c r="B636" s="286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6">
      <c r="A637" s="5"/>
      <c r="B637" s="286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6">
      <c r="A638" s="5"/>
      <c r="B638" s="286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6">
      <c r="A639" s="5"/>
      <c r="B639" s="286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6">
      <c r="A640" s="5"/>
      <c r="B640" s="286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6">
      <c r="A641" s="5"/>
      <c r="B641" s="286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6">
      <c r="A642" s="5"/>
      <c r="B642" s="286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6">
      <c r="A643" s="5"/>
      <c r="B643" s="286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6">
      <c r="A644" s="5"/>
      <c r="B644" s="286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6">
      <c r="A645" s="5"/>
      <c r="B645" s="286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6">
      <c r="A646" s="5"/>
      <c r="B646" s="286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6">
      <c r="A647" s="5"/>
      <c r="B647" s="286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6">
      <c r="A648" s="5"/>
      <c r="B648" s="286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6">
      <c r="A649" s="5"/>
      <c r="B649" s="286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6">
      <c r="A650" s="5"/>
      <c r="B650" s="286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6">
      <c r="A651" s="5"/>
      <c r="B651" s="286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6">
      <c r="A652" s="5"/>
      <c r="B652" s="286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6">
      <c r="A653" s="5"/>
      <c r="B653" s="286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6">
      <c r="A654" s="5"/>
      <c r="B654" s="286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6">
      <c r="A655" s="5"/>
      <c r="B655" s="286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6">
      <c r="A656" s="5"/>
      <c r="B656" s="286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6">
      <c r="A657" s="5"/>
      <c r="B657" s="286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6">
      <c r="A658" s="5"/>
      <c r="B658" s="286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6">
      <c r="A659" s="5"/>
      <c r="B659" s="286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6">
      <c r="A660" s="5"/>
      <c r="B660" s="286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6">
      <c r="A661" s="5"/>
      <c r="B661" s="286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6">
      <c r="A662" s="5"/>
      <c r="B662" s="286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6">
      <c r="A663" s="5"/>
      <c r="B663" s="286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6">
      <c r="A664" s="5"/>
      <c r="B664" s="286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6">
      <c r="A665" s="5"/>
      <c r="B665" s="286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6">
      <c r="A666" s="5"/>
      <c r="B666" s="286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6">
      <c r="A667" s="5"/>
      <c r="B667" s="286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6">
      <c r="A668" s="5"/>
      <c r="B668" s="286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6">
      <c r="A669" s="5"/>
      <c r="B669" s="286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6">
      <c r="A670" s="5"/>
      <c r="B670" s="286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6">
      <c r="A671" s="5"/>
      <c r="B671" s="286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6">
      <c r="A672" s="5"/>
      <c r="B672" s="286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6">
      <c r="A673" s="5"/>
      <c r="B673" s="286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6">
      <c r="A674" s="5"/>
      <c r="B674" s="286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6">
      <c r="A675" s="5"/>
      <c r="B675" s="286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6">
      <c r="A676" s="5"/>
      <c r="B676" s="286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6">
      <c r="A677" s="5"/>
      <c r="B677" s="286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6">
      <c r="A678" s="5"/>
      <c r="B678" s="286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6">
      <c r="A679" s="5"/>
      <c r="B679" s="286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6">
      <c r="A680" s="5"/>
      <c r="B680" s="286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6">
      <c r="A681" s="5"/>
      <c r="B681" s="286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6">
      <c r="A682" s="5"/>
      <c r="B682" s="286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6">
      <c r="A683" s="5"/>
      <c r="B683" s="286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6">
      <c r="A684" s="5"/>
      <c r="B684" s="286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6">
      <c r="A685" s="5"/>
      <c r="B685" s="286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6">
      <c r="A686" s="5"/>
      <c r="B686" s="286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6">
      <c r="A687" s="5"/>
      <c r="B687" s="286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6">
      <c r="A688" s="5"/>
      <c r="B688" s="286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6">
      <c r="A689" s="5"/>
      <c r="B689" s="286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6">
      <c r="A690" s="5"/>
      <c r="B690" s="286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6">
      <c r="A691" s="5"/>
      <c r="B691" s="286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6">
      <c r="A692" s="5"/>
      <c r="B692" s="286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6">
      <c r="A693" s="5"/>
      <c r="B693" s="286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6">
      <c r="A694" s="5"/>
      <c r="B694" s="286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6">
      <c r="A695" s="5"/>
      <c r="B695" s="286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6">
      <c r="A696" s="5"/>
      <c r="B696" s="286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6">
      <c r="A697" s="5"/>
      <c r="B697" s="286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6">
      <c r="A698" s="5"/>
      <c r="B698" s="286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6">
      <c r="A699" s="5"/>
      <c r="B699" s="286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6">
      <c r="A700" s="5"/>
      <c r="B700" s="286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6">
      <c r="A701" s="5"/>
      <c r="B701" s="286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6">
      <c r="A702" s="5"/>
      <c r="B702" s="286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6">
      <c r="A703" s="5"/>
      <c r="B703" s="286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6">
      <c r="A704" s="5"/>
      <c r="B704" s="286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6">
      <c r="A705" s="5"/>
      <c r="B705" s="286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6">
      <c r="A706" s="5"/>
      <c r="B706" s="286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6">
      <c r="A707" s="5"/>
      <c r="B707" s="286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6">
      <c r="A708" s="5"/>
      <c r="B708" s="286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6">
      <c r="A709" s="5"/>
      <c r="B709" s="286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6">
      <c r="A710" s="5"/>
      <c r="B710" s="286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6">
      <c r="A711" s="5"/>
      <c r="B711" s="286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6">
      <c r="A712" s="5"/>
      <c r="B712" s="286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6">
      <c r="A713" s="5"/>
      <c r="B713" s="286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6">
      <c r="A714" s="5"/>
      <c r="B714" s="286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6">
      <c r="A715" s="5"/>
      <c r="B715" s="286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6">
      <c r="A716" s="5"/>
      <c r="B716" s="286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6">
      <c r="A717" s="5"/>
      <c r="B717" s="286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6">
      <c r="A718" s="5"/>
      <c r="B718" s="286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6">
      <c r="A719" s="5"/>
      <c r="B719" s="286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6">
      <c r="A720" s="5"/>
      <c r="B720" s="286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6">
      <c r="A721" s="5"/>
      <c r="B721" s="286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6">
      <c r="A722" s="5"/>
      <c r="B722" s="286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6">
      <c r="A723" s="5"/>
      <c r="B723" s="286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6">
      <c r="A724" s="5"/>
      <c r="B724" s="286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6">
      <c r="A725" s="5"/>
      <c r="B725" s="286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6">
      <c r="A726" s="5"/>
      <c r="B726" s="286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6">
      <c r="A727" s="5"/>
      <c r="B727" s="286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6">
      <c r="A728" s="5"/>
      <c r="B728" s="286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6">
      <c r="A729" s="5"/>
      <c r="B729" s="286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6">
      <c r="A730" s="5"/>
      <c r="B730" s="286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6">
      <c r="A731" s="5"/>
      <c r="B731" s="286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6">
      <c r="A732" s="5"/>
      <c r="B732" s="286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6">
      <c r="A733" s="5"/>
      <c r="B733" s="286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6">
      <c r="A734" s="5"/>
      <c r="B734" s="286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6">
      <c r="A735" s="5"/>
      <c r="B735" s="286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6">
      <c r="A736" s="5"/>
      <c r="B736" s="286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6">
      <c r="A737" s="5"/>
      <c r="B737" s="286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6">
      <c r="A738" s="5"/>
      <c r="B738" s="286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6">
      <c r="A739" s="5"/>
      <c r="B739" s="286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6">
      <c r="A740" s="5"/>
      <c r="B740" s="286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6">
      <c r="A741" s="5"/>
      <c r="B741" s="286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6">
      <c r="A742" s="5"/>
      <c r="B742" s="286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6">
      <c r="A743" s="5"/>
      <c r="B743" s="286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6">
      <c r="A744" s="5"/>
      <c r="B744" s="286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6">
      <c r="A745" s="5"/>
      <c r="B745" s="286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6">
      <c r="A746" s="5"/>
      <c r="B746" s="286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6">
      <c r="A747" s="5"/>
      <c r="B747" s="286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6">
      <c r="A748" s="5"/>
      <c r="B748" s="286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6">
      <c r="A749" s="5"/>
      <c r="B749" s="286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6">
      <c r="A750" s="5"/>
      <c r="B750" s="286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6">
      <c r="A751" s="5"/>
      <c r="B751" s="286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6">
      <c r="A752" s="5"/>
      <c r="B752" s="286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6">
      <c r="A753" s="5"/>
      <c r="B753" s="286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6">
      <c r="A754" s="5"/>
      <c r="B754" s="286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6">
      <c r="A755" s="5"/>
      <c r="B755" s="286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6">
      <c r="A756" s="5"/>
      <c r="B756" s="286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6">
      <c r="A757" s="5"/>
      <c r="B757" s="286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6">
      <c r="A758" s="5"/>
      <c r="B758" s="286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6">
      <c r="A759" s="5"/>
      <c r="B759" s="286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6">
      <c r="A760" s="5"/>
      <c r="B760" s="286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6">
      <c r="A761" s="5"/>
      <c r="B761" s="286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6">
      <c r="A762" s="5"/>
      <c r="B762" s="286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6">
      <c r="A763" s="5"/>
      <c r="B763" s="286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6">
      <c r="A764" s="5"/>
      <c r="B764" s="286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6">
      <c r="A765" s="5"/>
      <c r="B765" s="286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6">
      <c r="A766" s="5"/>
      <c r="B766" s="286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6">
      <c r="A767" s="5"/>
      <c r="B767" s="286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6">
      <c r="A768" s="5"/>
      <c r="B768" s="286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6">
      <c r="A769" s="5"/>
      <c r="B769" s="286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6">
      <c r="A770" s="5"/>
      <c r="B770" s="286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6">
      <c r="A771" s="5"/>
      <c r="B771" s="286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6">
      <c r="A772" s="5"/>
      <c r="B772" s="286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6">
      <c r="A773" s="5"/>
      <c r="B773" s="286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6">
      <c r="A774" s="5"/>
      <c r="B774" s="286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6">
      <c r="A775" s="5"/>
      <c r="B775" s="286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6">
      <c r="A776" s="5"/>
      <c r="B776" s="286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6">
      <c r="A777" s="5"/>
      <c r="B777" s="286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6">
      <c r="A778" s="5"/>
      <c r="B778" s="286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6">
      <c r="A779" s="5"/>
      <c r="B779" s="286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6">
      <c r="A780" s="5"/>
      <c r="B780" s="286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6">
      <c r="A781" s="5"/>
      <c r="B781" s="286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6">
      <c r="A782" s="5"/>
      <c r="B782" s="286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6">
      <c r="A783" s="5"/>
      <c r="B783" s="286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6">
      <c r="A784" s="5"/>
      <c r="B784" s="286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6">
      <c r="A785" s="5"/>
      <c r="B785" s="286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6">
      <c r="A786" s="5"/>
      <c r="B786" s="286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6">
      <c r="A787" s="5"/>
      <c r="B787" s="286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6">
      <c r="A788" s="5"/>
      <c r="B788" s="286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6">
      <c r="A789" s="5"/>
      <c r="B789" s="286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6">
      <c r="A790" s="5"/>
      <c r="B790" s="286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6">
      <c r="A791" s="5"/>
      <c r="B791" s="286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6">
      <c r="A792" s="5"/>
      <c r="B792" s="286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6">
      <c r="A793" s="5"/>
      <c r="B793" s="286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6">
      <c r="A794" s="5"/>
      <c r="B794" s="286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6">
      <c r="A795" s="5"/>
      <c r="B795" s="286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6">
      <c r="A796" s="5"/>
      <c r="B796" s="286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6">
      <c r="A797" s="5"/>
      <c r="B797" s="286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6">
      <c r="A798" s="5"/>
      <c r="B798" s="286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6">
      <c r="A799" s="5"/>
      <c r="B799" s="286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6">
      <c r="A800" s="5"/>
      <c r="B800" s="286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6">
      <c r="A801" s="5"/>
      <c r="B801" s="286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6">
      <c r="A802" s="5"/>
      <c r="B802" s="286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6">
      <c r="A803" s="5"/>
      <c r="B803" s="286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6">
      <c r="A804" s="5"/>
      <c r="B804" s="286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6">
      <c r="A805" s="5"/>
      <c r="B805" s="286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6">
      <c r="A806" s="5"/>
      <c r="B806" s="286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6">
      <c r="A807" s="5"/>
      <c r="B807" s="286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6">
      <c r="A808" s="5"/>
      <c r="B808" s="286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6">
      <c r="A809" s="5"/>
      <c r="B809" s="286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6">
      <c r="A810" s="5"/>
      <c r="B810" s="286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6">
      <c r="A811" s="5"/>
      <c r="B811" s="286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6">
      <c r="A812" s="5"/>
      <c r="B812" s="286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6">
      <c r="A813" s="5"/>
      <c r="B813" s="286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6">
      <c r="A814" s="5"/>
      <c r="B814" s="286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6">
      <c r="A815" s="5"/>
      <c r="B815" s="286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6">
      <c r="A816" s="5"/>
      <c r="B816" s="286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6">
      <c r="A817" s="5"/>
      <c r="B817" s="286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6">
      <c r="A818" s="5"/>
      <c r="B818" s="286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6">
      <c r="A819" s="5"/>
      <c r="B819" s="286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6">
      <c r="A820" s="5"/>
      <c r="B820" s="286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6">
      <c r="A821" s="5"/>
      <c r="B821" s="286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6">
      <c r="A822" s="5"/>
      <c r="B822" s="286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6">
      <c r="A823" s="5"/>
      <c r="B823" s="286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6">
      <c r="A824" s="5"/>
      <c r="B824" s="286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6">
      <c r="A825" s="5"/>
      <c r="B825" s="286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6">
      <c r="A826" s="5"/>
      <c r="B826" s="286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6">
      <c r="A827" s="5"/>
      <c r="B827" s="286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6">
      <c r="A828" s="5"/>
      <c r="B828" s="286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6">
      <c r="A829" s="5"/>
      <c r="B829" s="286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6">
      <c r="A830" s="5"/>
      <c r="B830" s="286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6">
      <c r="A831" s="5"/>
      <c r="B831" s="286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6">
      <c r="A832" s="5"/>
      <c r="B832" s="286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6">
      <c r="A833" s="5"/>
      <c r="B833" s="286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6">
      <c r="A834" s="5"/>
      <c r="B834" s="286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6">
      <c r="A835" s="5"/>
      <c r="B835" s="286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6">
      <c r="A836" s="5"/>
      <c r="B836" s="286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6">
      <c r="A837" s="5"/>
      <c r="B837" s="286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6">
      <c r="A838" s="5"/>
      <c r="B838" s="286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6">
      <c r="A839" s="5"/>
      <c r="B839" s="286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6">
      <c r="A840" s="5"/>
      <c r="B840" s="286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6">
      <c r="A841" s="5"/>
      <c r="B841" s="286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6">
      <c r="A842" s="5"/>
      <c r="B842" s="286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6">
      <c r="A843" s="5"/>
      <c r="B843" s="286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6">
      <c r="A844" s="5"/>
      <c r="B844" s="286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6">
      <c r="A845" s="5"/>
      <c r="B845" s="286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6">
      <c r="A846" s="5"/>
      <c r="B846" s="286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6">
      <c r="A847" s="5"/>
      <c r="B847" s="286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6">
      <c r="A848" s="5"/>
      <c r="B848" s="286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6">
      <c r="A849" s="5"/>
      <c r="B849" s="286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6">
      <c r="A850" s="5"/>
      <c r="B850" s="286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6">
      <c r="A851" s="5"/>
      <c r="B851" s="286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6">
      <c r="A852" s="5"/>
      <c r="B852" s="286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6">
      <c r="A853" s="5"/>
      <c r="B853" s="286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6">
      <c r="A854" s="5"/>
      <c r="B854" s="286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6">
      <c r="A855" s="5"/>
      <c r="B855" s="286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6">
      <c r="A856" s="5"/>
      <c r="B856" s="286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6">
      <c r="A857" s="5"/>
      <c r="B857" s="286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6">
      <c r="A858" s="5"/>
      <c r="B858" s="286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6">
      <c r="A859" s="5"/>
      <c r="B859" s="286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6">
      <c r="A860" s="5"/>
      <c r="B860" s="286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6">
      <c r="A861" s="5"/>
      <c r="B861" s="286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6">
      <c r="A862" s="5"/>
      <c r="B862" s="286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6">
      <c r="A863" s="5"/>
      <c r="B863" s="286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6">
      <c r="A864" s="5"/>
      <c r="B864" s="286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6">
      <c r="A865" s="5"/>
      <c r="B865" s="286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6">
      <c r="A866" s="5"/>
      <c r="B866" s="286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6">
      <c r="A867" s="5"/>
      <c r="B867" s="286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6">
      <c r="A868" s="5"/>
      <c r="B868" s="286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6">
      <c r="A869" s="5"/>
      <c r="B869" s="286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6">
      <c r="A870" s="5"/>
      <c r="B870" s="286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6">
      <c r="A871" s="5"/>
      <c r="B871" s="286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6">
      <c r="A872" s="5"/>
      <c r="B872" s="286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6">
      <c r="A873" s="5"/>
      <c r="B873" s="286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6">
      <c r="A874" s="5"/>
      <c r="B874" s="286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6">
      <c r="A875" s="5"/>
      <c r="B875" s="286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6">
      <c r="A876" s="5"/>
      <c r="B876" s="286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6">
      <c r="A877" s="5"/>
      <c r="B877" s="286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6">
      <c r="A878" s="5"/>
      <c r="B878" s="286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6">
      <c r="A879" s="5"/>
      <c r="B879" s="286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6">
      <c r="A880" s="5"/>
      <c r="B880" s="286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6">
      <c r="A881" s="5"/>
      <c r="B881" s="286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6">
      <c r="A882" s="5"/>
      <c r="B882" s="286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6">
      <c r="A883" s="5"/>
      <c r="B883" s="286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6">
      <c r="A884" s="5"/>
      <c r="B884" s="286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6">
      <c r="A885" s="5"/>
      <c r="B885" s="286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6">
      <c r="A886" s="5"/>
      <c r="B886" s="286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6">
      <c r="A887" s="5"/>
      <c r="B887" s="286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6">
      <c r="A888" s="5"/>
      <c r="B888" s="286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6">
      <c r="A889" s="5"/>
      <c r="B889" s="286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6">
      <c r="A890" s="5"/>
      <c r="B890" s="286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6">
      <c r="A891" s="5"/>
      <c r="B891" s="286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6">
      <c r="A892" s="5"/>
      <c r="B892" s="286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6">
      <c r="A893" s="5"/>
      <c r="B893" s="286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6">
      <c r="A894" s="5"/>
      <c r="B894" s="286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6">
      <c r="A895" s="5"/>
      <c r="B895" s="286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6">
      <c r="A896" s="5"/>
      <c r="B896" s="286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6">
      <c r="A897" s="5"/>
      <c r="B897" s="286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6">
      <c r="A898" s="5"/>
      <c r="B898" s="286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6">
      <c r="A899" s="5"/>
      <c r="B899" s="286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6">
      <c r="A900" s="5"/>
      <c r="B900" s="286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6">
      <c r="A901" s="5"/>
      <c r="B901" s="286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6">
      <c r="A902" s="5"/>
      <c r="B902" s="286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6">
      <c r="A903" s="5"/>
      <c r="B903" s="286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6">
      <c r="A904" s="5"/>
      <c r="B904" s="286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6">
      <c r="A905" s="5"/>
      <c r="B905" s="286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6">
      <c r="A906" s="5"/>
      <c r="B906" s="286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6">
      <c r="A907" s="5"/>
      <c r="B907" s="286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6">
      <c r="A908" s="5"/>
      <c r="B908" s="286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6">
      <c r="A909" s="5"/>
      <c r="B909" s="286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6">
      <c r="A910" s="5"/>
      <c r="B910" s="286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6">
      <c r="A911" s="5"/>
      <c r="B911" s="286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6">
      <c r="A912" s="5"/>
      <c r="B912" s="286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6">
      <c r="A913" s="5"/>
      <c r="B913" s="286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6">
      <c r="A914" s="5"/>
      <c r="B914" s="286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6">
      <c r="A915" s="5"/>
      <c r="B915" s="286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6">
      <c r="A916" s="5"/>
      <c r="B916" s="286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6">
      <c r="A917" s="5"/>
      <c r="B917" s="286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6">
      <c r="A918" s="5"/>
      <c r="B918" s="286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6">
      <c r="A919" s="5"/>
      <c r="B919" s="286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6">
      <c r="A920" s="5"/>
      <c r="B920" s="286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6">
      <c r="A921" s="5"/>
      <c r="B921" s="286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6">
      <c r="A922" s="5"/>
      <c r="B922" s="286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6">
      <c r="A923" s="5"/>
      <c r="B923" s="286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6">
      <c r="A924" s="5"/>
      <c r="B924" s="286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6">
      <c r="A925" s="5"/>
      <c r="B925" s="286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6">
      <c r="A926" s="5"/>
      <c r="B926" s="286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6">
      <c r="A927" s="5"/>
      <c r="B927" s="286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6">
      <c r="A928" s="5"/>
      <c r="B928" s="286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6">
      <c r="A929" s="5"/>
      <c r="B929" s="286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6">
      <c r="A930" s="5"/>
      <c r="B930" s="286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6">
      <c r="A931" s="5"/>
      <c r="B931" s="286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6">
      <c r="A932" s="5"/>
      <c r="B932" s="286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6">
      <c r="A933" s="5"/>
      <c r="B933" s="286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6">
      <c r="A934" s="5"/>
      <c r="B934" s="286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6">
      <c r="A935" s="5"/>
      <c r="B935" s="286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6">
      <c r="A936" s="5"/>
      <c r="B936" s="286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6">
      <c r="A937" s="5"/>
      <c r="B937" s="286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6">
      <c r="A938" s="5"/>
      <c r="B938" s="286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6">
      <c r="A939" s="5"/>
      <c r="B939" s="286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6">
      <c r="A940" s="5"/>
      <c r="B940" s="286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6">
      <c r="A941" s="5"/>
      <c r="B941" s="286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6">
      <c r="A942" s="5"/>
      <c r="B942" s="286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6">
      <c r="A943" s="5"/>
      <c r="B943" s="286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6">
      <c r="A944" s="5"/>
      <c r="B944" s="286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6">
      <c r="A945" s="5"/>
      <c r="B945" s="286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6">
      <c r="A946" s="5"/>
      <c r="B946" s="286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6">
      <c r="A947" s="5"/>
      <c r="B947" s="286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6">
      <c r="A948" s="5"/>
      <c r="B948" s="286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6">
      <c r="A949" s="5"/>
      <c r="B949" s="286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6">
      <c r="A950" s="5"/>
      <c r="B950" s="286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6">
      <c r="A951" s="5"/>
      <c r="B951" s="286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6">
      <c r="A952" s="5"/>
      <c r="B952" s="286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6">
      <c r="A953" s="5"/>
      <c r="B953" s="286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6">
      <c r="A954" s="5"/>
      <c r="B954" s="286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6">
      <c r="A955" s="5"/>
      <c r="B955" s="286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6">
      <c r="A956" s="5"/>
      <c r="B956" s="286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6">
      <c r="A957" s="5"/>
      <c r="B957" s="286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6">
      <c r="A958" s="5"/>
      <c r="B958" s="286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6">
      <c r="A959" s="5"/>
      <c r="B959" s="286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6">
      <c r="A960" s="5"/>
      <c r="B960" s="286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6">
      <c r="A961" s="5"/>
      <c r="B961" s="286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6">
      <c r="A962" s="5"/>
      <c r="B962" s="286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6">
      <c r="A963" s="5"/>
      <c r="B963" s="286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6">
      <c r="A964" s="5"/>
      <c r="B964" s="286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6">
      <c r="A965" s="5"/>
      <c r="B965" s="286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6">
      <c r="A966" s="5"/>
      <c r="B966" s="286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6">
      <c r="A967" s="5"/>
      <c r="B967" s="286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6">
      <c r="A968" s="5"/>
      <c r="B968" s="286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6">
      <c r="A969" s="5"/>
      <c r="B969" s="286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6">
      <c r="A970" s="5"/>
      <c r="B970" s="286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6">
      <c r="A971" s="5"/>
      <c r="B971" s="286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6">
      <c r="A972" s="5"/>
      <c r="B972" s="286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6">
      <c r="A973" s="5"/>
      <c r="B973" s="286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6">
      <c r="A974" s="5"/>
      <c r="B974" s="286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6">
      <c r="A975" s="5"/>
      <c r="B975" s="286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6">
      <c r="A976" s="5"/>
      <c r="B976" s="286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6">
      <c r="A977" s="5"/>
      <c r="B977" s="286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6">
      <c r="A978" s="5"/>
      <c r="B978" s="286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6">
      <c r="A979" s="5"/>
      <c r="B979" s="286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6">
      <c r="A980" s="5"/>
      <c r="B980" s="286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6">
      <c r="A981" s="5"/>
      <c r="B981" s="286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6">
      <c r="A982" s="5"/>
      <c r="B982" s="286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6">
      <c r="A983" s="5"/>
      <c r="B983" s="286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6">
      <c r="A984" s="5"/>
      <c r="B984" s="286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6">
      <c r="A985" s="5"/>
      <c r="B985" s="286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6">
      <c r="A986" s="5"/>
      <c r="B986" s="286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6">
      <c r="A987" s="5"/>
      <c r="B987" s="286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6">
      <c r="A988" s="5"/>
      <c r="B988" s="286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6">
      <c r="A989" s="5"/>
      <c r="B989" s="286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6">
      <c r="A990" s="5"/>
      <c r="B990" s="286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6">
      <c r="A991" s="5"/>
      <c r="B991" s="286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6">
      <c r="A992" s="5"/>
      <c r="B992" s="286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6">
      <c r="A993" s="5"/>
      <c r="B993" s="286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6">
      <c r="A994" s="5"/>
      <c r="B994" s="286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6">
      <c r="A995" s="5"/>
      <c r="B995" s="286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6">
      <c r="A996" s="5"/>
      <c r="B996" s="286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6">
      <c r="A997" s="5"/>
      <c r="B997" s="286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6">
      <c r="A998" s="5"/>
      <c r="B998" s="286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6">
      <c r="A999" s="5"/>
      <c r="B999" s="286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6">
      <c r="A1000" s="5"/>
      <c r="B1000" s="286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26">
    <mergeCell ref="A109:F109"/>
    <mergeCell ref="A1:D1"/>
    <mergeCell ref="A3:C3"/>
    <mergeCell ref="A4:C4"/>
    <mergeCell ref="A5:C5"/>
    <mergeCell ref="A8:A9"/>
    <mergeCell ref="B8:B9"/>
    <mergeCell ref="C8:C9"/>
    <mergeCell ref="D8:E8"/>
    <mergeCell ref="A50:A51"/>
    <mergeCell ref="B50:B51"/>
    <mergeCell ref="C50:C51"/>
    <mergeCell ref="D50:E50"/>
    <mergeCell ref="F50:F51"/>
    <mergeCell ref="B122:F122"/>
    <mergeCell ref="B111:F111"/>
    <mergeCell ref="B112:F112"/>
    <mergeCell ref="B113:F113"/>
    <mergeCell ref="B114:F114"/>
    <mergeCell ref="B115:F115"/>
    <mergeCell ref="B116:F116"/>
    <mergeCell ref="B117:F117"/>
    <mergeCell ref="B118:F118"/>
    <mergeCell ref="B119:F119"/>
    <mergeCell ref="B120:F120"/>
    <mergeCell ref="B121:F121"/>
  </mergeCells>
  <dataValidations count="1">
    <dataValidation type="decimal" allowBlank="1" showInputMessage="1" showErrorMessage="1" prompt="Невалиден формат - Стойността в клетката може да съдържа само положително число._x000a__x000a_За да коригирате натиснете Retry. За да се откажете натиснете Cancel." sqref="C11:D11 C83:D86 F83:F86 C88:D91 F88:F91 C93:D97 F93:F97 C104:E106" xr:uid="{C232E41C-0EBE-4D9F-BF6F-CD7B472E30BC}">
      <formula1>0</formula1>
      <formula2>9999999999999990</formula2>
    </dataValidation>
  </dataValidations>
  <printOptions horizontalCentered="1" verticalCentered="1"/>
  <pageMargins left="0.59055118110236227" right="0.51181102362204722" top="0.51181102362204722" bottom="0.39370078740157483" header="0" footer="0"/>
  <pageSetup paperSize="9" scale="66" orientation="portrait" r:id="rId1"/>
  <rowBreaks count="1" manualBreakCount="1">
    <brk id="48" max="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33</vt:i4>
      </vt:variant>
    </vt:vector>
  </HeadingPairs>
  <TitlesOfParts>
    <vt:vector size="52" baseType="lpstr">
      <vt:lpstr>Начална</vt:lpstr>
      <vt:lpstr>1-Баланс</vt:lpstr>
      <vt:lpstr>2-Отчет за доходите</vt:lpstr>
      <vt:lpstr>3-Отчет за паричния поток</vt:lpstr>
      <vt:lpstr>4-Отчет за собствения капитал</vt:lpstr>
      <vt:lpstr>Справка 5</vt:lpstr>
      <vt:lpstr>Справка 6</vt:lpstr>
      <vt:lpstr>Справка 7 България</vt:lpstr>
      <vt:lpstr>Справка 7 Кипър</vt:lpstr>
      <vt:lpstr>Справка 7 САЩ</vt:lpstr>
      <vt:lpstr>Справка България</vt:lpstr>
      <vt:lpstr>Справка Холандия</vt:lpstr>
      <vt:lpstr>Справка САЩ</vt:lpstr>
      <vt:lpstr>Справка Великобритания</vt:lpstr>
      <vt:lpstr>Sheet4</vt:lpstr>
      <vt:lpstr>Контроли</vt:lpstr>
      <vt:lpstr>Показатели</vt:lpstr>
      <vt:lpstr>Danni</vt:lpstr>
      <vt:lpstr>Nomenklaturi</vt:lpstr>
      <vt:lpstr>_authorName</vt:lpstr>
      <vt:lpstr>_consolidation</vt:lpstr>
      <vt:lpstr>_endDate</vt:lpstr>
      <vt:lpstr>_pdeReportingDate</vt:lpstr>
      <vt:lpstr>_pdeTypeList</vt:lpstr>
      <vt:lpstr>_secType</vt:lpstr>
      <vt:lpstr>authorName</vt:lpstr>
      <vt:lpstr>authorPosition</vt:lpstr>
      <vt:lpstr>endDate</vt:lpstr>
      <vt:lpstr>pdeBulstat</vt:lpstr>
      <vt:lpstr>pdeEmail</vt:lpstr>
      <vt:lpstr>pdeFax</vt:lpstr>
      <vt:lpstr>pdeLegalPower</vt:lpstr>
      <vt:lpstr>pdeManager</vt:lpstr>
      <vt:lpstr>pdeMediaWeb</vt:lpstr>
      <vt:lpstr>pdeName</vt:lpstr>
      <vt:lpstr>pdeOfficialAddress</vt:lpstr>
      <vt:lpstr>pdePhone</vt:lpstr>
      <vt:lpstr>pdePostAddress</vt:lpstr>
      <vt:lpstr>pdeReportingDate</vt:lpstr>
      <vt:lpstr>pdeType</vt:lpstr>
      <vt:lpstr>pdeWeb</vt:lpstr>
      <vt:lpstr>'1-Баланс'!Print_Area</vt:lpstr>
      <vt:lpstr>'3-Отчет за паричния поток'!Print_Area</vt:lpstr>
      <vt:lpstr>'Справка 5'!Print_Area</vt:lpstr>
      <vt:lpstr>'Справка 7 България'!Print_Area</vt:lpstr>
      <vt:lpstr>'Справка 7 Кипър'!Print_Area</vt:lpstr>
      <vt:lpstr>'Справка 7 САЩ'!Print_Area</vt:lpstr>
      <vt:lpstr>'Справка България'!Print_Area</vt:lpstr>
      <vt:lpstr>'Справка Великобритания'!Print_Area</vt:lpstr>
      <vt:lpstr>'Справка САЩ'!Print_Area</vt:lpstr>
      <vt:lpstr>reportConsolidation</vt:lpstr>
      <vt:lpstr>startDate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Iliana</dc:creator>
  <cp:lastModifiedBy>Йорданова Admin</cp:lastModifiedBy>
  <cp:lastPrinted>2026-03-02T13:58:24Z</cp:lastPrinted>
  <dcterms:created xsi:type="dcterms:W3CDTF">2025-02-28T13:10:29Z</dcterms:created>
  <dcterms:modified xsi:type="dcterms:W3CDTF">2026-03-02T15:30:58Z</dcterms:modified>
</cp:coreProperties>
</file>