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66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 България" sheetId="8" r:id="rId8"/>
    <sheet name="Справка 7 Кипър" sheetId="9" r:id="rId9"/>
    <sheet name="Справка 7 САЩ" sheetId="10" r:id="rId10"/>
    <sheet name="Справка 8 България" sheetId="11" r:id="rId11"/>
    <sheet name="Справка 8 Холандия" sheetId="12" r:id="rId12"/>
    <sheet name="Справка 8 САЩ" sheetId="13" r:id="rId13"/>
    <sheet name="Справка 8 Великобритания" sheetId="14" r:id="rId14"/>
    <sheet name="Лист4" sheetId="15" r:id="rId15"/>
    <sheet name="Контроли" sheetId="16" state="hidden" r:id="rId16"/>
    <sheet name="Показатели" sheetId="17" state="hidden" r:id="rId17"/>
    <sheet name="Danni" sheetId="18" state="hidden" r:id="rId18"/>
    <sheet name="Nomenklaturi" sheetId="19" state="hidden" r:id="rId19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5">'Контроли'!$A$1:$G$15</definedName>
    <definedName name="_xlnm.Print_Area" localSheetId="0">'Начална'!$A$1:$B$29</definedName>
    <definedName name="_xlnm.Print_Area" localSheetId="16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 България'!$A$1:$F$119</definedName>
    <definedName name="_xlnm.Print_Area" localSheetId="8">'Справка 7 Кипър'!$A$1:$F$119</definedName>
    <definedName name="_xlnm.Print_Area" localSheetId="9">'Справка 7 САЩ'!$A$1:$F$119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<sst xmlns="http://schemas.openxmlformats.org/spreadsheetml/2006/main" count="4867" uniqueCount="1014">
  <si>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</si>
  <si>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</si>
  <si>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</si>
  <si>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</si>
  <si>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</si>
  <si>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</si>
  <si>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</si>
  <si>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</si>
  <si>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</si>
  <si>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</si>
  <si>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</si>
  <si>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</si>
  <si>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</si>
  <si>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</si>
  <si>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</si>
  <si>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</si>
  <si>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</si>
  <si>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</si>
  <si>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</si>
  <si>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</si>
  <si>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</si>
  <si>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</si>
  <si>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</si>
  <si>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</si>
  <si>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</si>
  <si>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</si>
  <si>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</si>
  <si>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</si>
  <si>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</si>
  <si>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</si>
  <si>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</si>
  <si>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</si>
  <si>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</si>
  <si>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</si>
  <si>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</si>
  <si>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</si>
  <si>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</si>
  <si>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</si>
  <si>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</si>
  <si>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</si>
  <si>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</si>
  <si>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</si>
  <si>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</si>
  <si>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</si>
  <si>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</si>
  <si>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</si>
  <si>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</si>
  <si>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</si>
  <si>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</si>
  <si>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</si>
  <si>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</si>
  <si>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</si>
  <si>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</si>
  <si>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</si>
  <si>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</si>
  <si>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</si>
  <si>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</si>
  <si>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</si>
  <si>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</si>
  <si>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</si>
  <si>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</si>
  <si>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</si>
  <si>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</si>
  <si>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</si>
  <si>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</si>
  <si>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</si>
  <si>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</si>
  <si>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</si>
  <si>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</si>
  <si>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</si>
  <si>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</si>
  <si>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</si>
  <si>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</si>
  <si>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</si>
  <si>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</si>
  <si>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</si>
  <si>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</si>
  <si>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</si>
  <si>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</si>
  <si>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</si>
  <si>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</si>
  <si>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</si>
  <si>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</si>
  <si>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</si>
  <si>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</si>
  <si>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</si>
  <si>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</si>
  <si>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</si>
  <si>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</si>
  <si>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</si>
  <si>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</si>
  <si>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</si>
  <si>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</si>
  <si>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</si>
  <si>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</si>
  <si>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</si>
  <si>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</si>
  <si>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</si>
  <si>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</si>
  <si>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</si>
  <si>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</si>
  <si>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</si>
  <si>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</si>
  <si>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</si>
  <si>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</si>
  <si>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</si>
  <si>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</si>
  <si>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</si>
  <si>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</si>
  <si>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</si>
  <si>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</si>
  <si>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</si>
  <si>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</si>
  <si>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</si>
  <si>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</si>
  <si>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</si>
  <si>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</si>
  <si>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</si>
  <si>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</si>
  <si>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</si>
  <si>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</si>
  <si>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</si>
  <si>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</si>
  <si>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</si>
  <si>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</si>
  <si>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</si>
  <si>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</si>
  <si>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</si>
  <si>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</si>
  <si>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</si>
  <si>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</si>
  <si>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</si>
  <si>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</si>
  <si>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</si>
  <si>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</si>
  <si>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</si>
  <si>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</si>
  <si>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</si>
  <si>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</si>
  <si>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</si>
  <si>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</si>
  <si>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</si>
  <si>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</si>
  <si>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</si>
  <si>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</si>
  <si>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</si>
  <si>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</si>
  <si>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</si>
  <si>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</si>
  <si>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</si>
  <si>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</si>
  <si>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</si>
  <si>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</si>
  <si>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</si>
  <si>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</si>
  <si>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</si>
  <si>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</si>
  <si>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</si>
  <si>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</si>
  <si>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</si>
  <si>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</si>
  <si>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</si>
  <si>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</si>
  <si>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</si>
  <si>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</si>
  <si>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</si>
  <si>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</si>
  <si>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</si>
  <si>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</si>
  <si>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</si>
  <si>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</si>
  <si>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</si>
  <si>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</si>
  <si>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</si>
  <si>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</si>
  <si>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</si>
  <si>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</si>
  <si>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</si>
  <si>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</si>
  <si>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</si>
  <si>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</si>
  <si>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</si>
  <si>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</si>
  <si>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</si>
  <si>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</si>
  <si>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</si>
  <si>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</si>
  <si>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</si>
  <si>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</si>
  <si>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</si>
  <si>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</si>
  <si>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</si>
  <si>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</si>
  <si>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</si>
  <si>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</si>
  <si>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</si>
  <si>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</si>
  <si>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</si>
  <si>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</si>
  <si>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</si>
  <si>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</si>
  <si>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</si>
  <si>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</si>
  <si>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</si>
  <si>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</si>
  <si>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</si>
  <si>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</si>
  <si>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</si>
  <si>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</si>
  <si>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</si>
  <si>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</si>
  <si>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</si>
  <si>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</si>
  <si>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</si>
  <si>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</si>
  <si>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</si>
  <si>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</si>
  <si>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</si>
  <si>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</si>
  <si>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</si>
  <si>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</si>
  <si>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</si>
  <si>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</si>
  <si>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</si>
  <si>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</si>
  <si>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</si>
  <si>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</si>
  <si>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</si>
  <si>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</si>
  <si>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</si>
  <si>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</si>
  <si>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</si>
  <si>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</si>
  <si>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</si>
  <si>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</si>
  <si>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</si>
  <si>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</si>
  <si>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</si>
  <si>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</si>
  <si>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</si>
  <si>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</si>
  <si>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</si>
  <si>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</si>
  <si>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</si>
  <si>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</si>
  <si>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</si>
  <si>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</si>
  <si>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</si>
  <si>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</si>
  <si>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</si>
  <si>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</si>
  <si>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</si>
  <si>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</si>
  <si>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</si>
  <si>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</si>
  <si>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</si>
  <si>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</si>
  <si>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</si>
  <si>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</si>
  <si>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</si>
  <si>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</si>
  <si>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</si>
  <si>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</si>
  <si>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</si>
  <si>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</si>
  <si>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</si>
  <si>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</si>
  <si>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</si>
  <si>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</si>
  <si>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</si>
  <si>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</si>
  <si>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</si>
  <si>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</si>
  <si>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</si>
  <si>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</si>
  <si>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</si>
  <si>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</si>
  <si>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</si>
  <si>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</si>
  <si>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</si>
  <si>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</si>
  <si>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</si>
  <si>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</si>
  <si>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</si>
  <si>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</si>
  <si>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</si>
  <si>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</si>
  <si>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</si>
  <si>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</si>
  <si>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</si>
  <si>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</si>
  <si>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</si>
  <si>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</si>
  <si>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</si>
  <si>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</si>
  <si>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</si>
  <si>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</si>
  <si>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</si>
  <si>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</si>
  <si>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</si>
  <si>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</si>
  <si>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</si>
  <si>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</si>
  <si>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</si>
  <si>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</si>
  <si>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</si>
  <si>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</si>
  <si>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</si>
  <si>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</si>
  <si>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</si>
  <si>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</si>
  <si>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</si>
  <si>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</si>
  <si>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</si>
  <si>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</si>
  <si>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</si>
  <si>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</si>
  <si>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</si>
  <si>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</si>
  <si>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</si>
  <si>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</si>
  <si>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</si>
  <si>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</si>
  <si>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</si>
  <si>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</si>
  <si>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</si>
  <si>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</si>
  <si>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</si>
  <si>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</si>
  <si>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</si>
  <si>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</si>
  <si>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</si>
  <si>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</si>
  <si>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</si>
  <si>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</si>
  <si>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</si>
  <si>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</si>
  <si>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</si>
  <si>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</si>
  <si>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</si>
  <si>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</si>
  <si>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</si>
  <si>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</si>
  <si>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</si>
  <si>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</si>
  <si>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</si>
  <si>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</si>
  <si>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</si>
  <si>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</si>
  <si>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</si>
  <si>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</si>
  <si>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</si>
  <si>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</si>
  <si>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</si>
  <si>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</si>
  <si>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</si>
  <si>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</si>
  <si>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</si>
  <si>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</si>
  <si>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</si>
  <si>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</si>
  <si>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</si>
  <si>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</si>
  <si>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</si>
  <si>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</si>
  <si>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</si>
  <si>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</si>
  <si>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</si>
  <si>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</si>
  <si>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</si>
  <si>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</si>
  <si>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</si>
  <si>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</si>
  <si>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</si>
  <si>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</si>
  <si>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</si>
  <si>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</si>
  <si>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</si>
  <si>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</si>
  <si>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</si>
  <si>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</si>
  <si>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</si>
  <si>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</si>
  <si>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</si>
  <si>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</si>
  <si>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</si>
  <si>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</si>
  <si>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</si>
  <si>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</si>
  <si>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</si>
  <si>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</si>
  <si>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</si>
  <si>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</si>
  <si>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</si>
  <si>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</si>
  <si>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</si>
  <si>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</si>
  <si>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</si>
  <si>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</si>
  <si>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</si>
  <si>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</si>
  <si>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</si>
  <si>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</si>
  <si>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</si>
  <si>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</si>
  <si>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</si>
  <si>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</si>
  <si>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</si>
  <si>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</si>
  <si>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</si>
  <si>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</si>
  <si>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</si>
  <si>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</si>
  <si>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</si>
  <si>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</si>
  <si>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</si>
  <si>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</si>
  <si>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</si>
  <si>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</si>
  <si>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</si>
  <si>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</si>
  <si>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</si>
  <si>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</si>
  <si>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</si>
  <si>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</si>
  <si>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</si>
  <si>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</si>
  <si>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</si>
  <si>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</si>
  <si>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</si>
  <si>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</si>
  <si>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</si>
  <si>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</si>
  <si>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</si>
  <si>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</si>
  <si>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</si>
  <si>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</si>
  <si>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</si>
  <si>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</si>
  <si>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</si>
  <si>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</si>
  <si>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</si>
  <si>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</si>
  <si>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</si>
  <si>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</si>
  <si>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</si>
  <si>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</si>
  <si>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</si>
  <si>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</si>
  <si>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</si>
  <si>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</si>
  <si>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</si>
  <si>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</si>
  <si>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</si>
  <si>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</si>
  <si>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</si>
  <si>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</si>
  <si>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</si>
  <si>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</si>
  <si>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</si>
  <si>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</si>
  <si>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</si>
  <si>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</si>
  <si>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</si>
  <si>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</si>
  <si>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</si>
  <si>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</si>
  <si>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</si>
  <si>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</si>
  <si>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</si>
  <si>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</si>
  <si>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</si>
  <si>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</si>
  <si>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</si>
  <si>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</si>
  <si>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</si>
  <si>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</si>
  <si>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</si>
  <si>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</si>
  <si>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</si>
  <si>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</si>
  <si>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</si>
  <si>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</si>
  <si>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</si>
  <si>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</si>
  <si>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</si>
  <si>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</si>
  <si>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</si>
  <si>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</si>
  <si>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</si>
  <si>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</si>
  <si>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</si>
  <si>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</si>
  <si>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</si>
  <si>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</si>
  <si>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</si>
  <si>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</si>
  <si>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</si>
  <si>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</si>
  <si>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</si>
  <si>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</si>
  <si>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</si>
  <si>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</si>
  <si>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</si>
  <si>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</si>
  <si>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</si>
  <si>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</si>
  <si>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</si>
  <si>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</si>
  <si>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</si>
  <si>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</si>
  <si>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</si>
  <si>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</si>
  <si>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</si>
  <si>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</si>
  <si>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</si>
  <si>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</si>
  <si>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</si>
  <si>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</si>
  <si>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</si>
  <si>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</si>
  <si>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</si>
  <si>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</si>
  <si>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</si>
  <si>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</si>
  <si>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</si>
  <si>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</si>
  <si>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</si>
  <si>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</si>
  <si>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</si>
  <si>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</si>
  <si>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</si>
  <si>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</si>
  <si>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</si>
  <si>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</si>
  <si>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</si>
  <si>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</si>
  <si>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</si>
  <si>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</si>
  <si>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</si>
  <si>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</si>
  <si>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</si>
  <si>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</si>
  <si>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</si>
  <si>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</si>
  <si>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</si>
  <si>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</si>
  <si>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</si>
  <si>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</si>
  <si>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</si>
  <si>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</si>
  <si>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</si>
  <si>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</si>
  <si>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</si>
  <si>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</si>
  <si>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</si>
  <si>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</si>
  <si>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</si>
  <si>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</si>
  <si>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</si>
  <si>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</si>
  <si>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</si>
  <si>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</si>
  <si>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</si>
  <si>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</si>
  <si>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</si>
  <si>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</si>
  <si>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</si>
  <si>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</si>
  <si>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</si>
  <si>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</si>
  <si>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</si>
  <si>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</si>
  <si>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</si>
  <si>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</si>
  <si>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</si>
  <si>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</si>
  <si>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</si>
  <si>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</si>
  <si>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</si>
  <si>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</si>
  <si>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</si>
  <si>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</si>
  <si>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</si>
  <si>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</si>
  <si>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</si>
  <si>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</si>
  <si>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</si>
  <si>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</si>
  <si>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</si>
  <si>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</si>
  <si>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</si>
  <si>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</si>
  <si>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</si>
  <si>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</si>
  <si>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</si>
  <si>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</si>
  <si>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</si>
  <si>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</si>
  <si>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</si>
  <si>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</si>
  <si>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</si>
  <si>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</si>
  <si>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</si>
  <si>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</si>
  <si>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</si>
  <si>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</si>
  <si>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</si>
  <si>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</si>
  <si>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</si>
  <si>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</si>
  <si>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</si>
  <si>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</si>
  <si>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</si>
  <si>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</si>
  <si>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</si>
  <si>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</si>
  <si>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</si>
  <si>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</si>
  <si>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</si>
  <si>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</si>
  <si>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</si>
  <si>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</si>
  <si>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</si>
  <si>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</si>
  <si>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</si>
  <si>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</si>
  <si>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</si>
  <si>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</si>
  <si>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</si>
  <si>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</si>
  <si>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</si>
  <si>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</si>
  <si>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</si>
  <si>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</si>
  <si>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</si>
  <si>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</si>
  <si>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</si>
  <si>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</si>
  <si>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</si>
  <si>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</si>
  <si>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</si>
  <si>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</si>
  <si>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</si>
  <si>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</si>
  <si>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</si>
  <si>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</si>
  <si>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</si>
  <si>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</si>
  <si>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</si>
  <si>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</si>
  <si>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</si>
  <si>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</si>
  <si>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</si>
  <si>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</si>
  <si>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</si>
  <si>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</si>
  <si>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</si>
  <si>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</si>
  <si>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</si>
  <si>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</si>
  <si>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</si>
  <si>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</si>
  <si>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</si>
  <si>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</si>
  <si>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</si>
  <si>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</si>
  <si>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</si>
  <si>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</si>
  <si>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</si>
  <si>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</si>
  <si>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</si>
  <si>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</si>
  <si>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</si>
  <si>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</si>
  <si>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</si>
  <si>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</si>
  <si>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</si>
  <si>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</si>
  <si>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</si>
  <si>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</si>
  <si>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</si>
  <si>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</si>
  <si>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</si>
  <si>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</si>
  <si>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</si>
  <si>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</si>
  <si>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</si>
  <si>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</si>
  <si>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</si>
  <si>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</si>
  <si>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</si>
  <si>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</si>
  <si>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</si>
  <si>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</si>
  <si>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</si>
  <si>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</si>
  <si>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</si>
  <si>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</si>
  <si>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</si>
  <si>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</si>
  <si>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</si>
  <si>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</si>
  <si>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</si>
  <si>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</si>
  <si>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</si>
  <si>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</si>
  <si>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</si>
  <si>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</si>
  <si>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</si>
  <si>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</si>
  <si>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</si>
  <si>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</si>
  <si>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</si>
  <si>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</si>
  <si>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</si>
  <si>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</si>
  <si>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</si>
  <si>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</si>
  <si>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</si>
  <si>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</si>
  <si>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</si>
  <si>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</si>
  <si>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</si>
  <si>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</si>
  <si>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</si>
  <si>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</si>
  <si>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</si>
  <si>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</si>
  <si>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</si>
  <si>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</si>
  <si>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</si>
  <si>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</si>
  <si>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</si>
  <si>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</si>
  <si>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</si>
  <si>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</si>
  <si>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</si>
  <si>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</si>
  <si>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</si>
  <si>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</si>
  <si>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</si>
  <si>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</si>
  <si>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</si>
  <si>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</si>
  <si>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</si>
  <si>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</si>
  <si>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</si>
  <si>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</si>
  <si>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</si>
  <si>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</si>
  <si>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</si>
  <si>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</si>
  <si>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</si>
  <si>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</si>
  <si>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</si>
  <si>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</si>
  <si>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</si>
  <si>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</si>
  <si>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</si>
  <si>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</si>
  <si>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</si>
  <si>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</si>
  <si>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</si>
  <si>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</si>
  <si>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</si>
  <si>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</si>
  <si>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</si>
  <si>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</si>
  <si>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</si>
  <si>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</si>
  <si>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</si>
  <si>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</si>
  <si>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</si>
  <si>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</si>
  <si>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</si>
  <si>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</si>
  <si>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</si>
  <si>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</si>
  <si>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</si>
  <si>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</si>
  <si>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</si>
  <si>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</si>
  <si>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</si>
  <si>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</si>
  <si>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</si>
  <si>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</si>
  <si>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</si>
  <si>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</si>
  <si>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</si>
  <si>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</si>
  <si>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</si>
  <si>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</si>
  <si>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</si>
  <si>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</si>
  <si>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</si>
  <si>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</si>
  <si>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</si>
  <si>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</si>
  <si>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</si>
  <si>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</si>
  <si>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</si>
  <si>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</si>
  <si>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</si>
  <si>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</si>
  <si>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</si>
  <si>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</si>
  <si>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</si>
  <si>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</si>
  <si>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</si>
  <si>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</si>
  <si>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</si>
  <si>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</si>
  <si>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</si>
  <si>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</si>
  <si>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</si>
  <si>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</si>
  <si>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</si>
  <si>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</si>
  <si>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</si>
  <si>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</si>
  <si>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</si>
  <si>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</si>
  <si>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</si>
  <si>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</si>
  <si>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</si>
  <si>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</si>
  <si>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</si>
  <si>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</si>
  <si>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</si>
  <si>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</si>
  <si>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</si>
  <si>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</si>
  <si>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</si>
  <si>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</si>
  <si>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</si>
  <si>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</si>
  <si>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</si>
  <si>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</si>
  <si>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</si>
  <si>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</si>
  <si>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</si>
  <si>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</si>
  <si>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</si>
  <si>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</si>
  <si>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</si>
  <si>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</si>
  <si>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</si>
  <si>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</si>
  <si>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</si>
  <si>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</si>
  <si>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</si>
  <si>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</si>
  <si>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</si>
  <si>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</si>
  <si>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</si>
  <si>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</si>
  <si>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</si>
  <si>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</si>
  <si>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</si>
  <si>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</si>
  <si>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</si>
  <si>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</si>
  <si>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</si>
  <si>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</si>
  <si>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</si>
  <si>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</si>
  <si>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</si>
  <si>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</si>
  <si>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</si>
  <si>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</si>
  <si>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</si>
  <si>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</si>
  <si>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</si>
  <si>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</si>
  <si>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</si>
  <si>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</si>
  <si>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</si>
  <si>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</si>
  <si>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</si>
  <si>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</si>
  <si>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</si>
  <si>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</si>
  <si>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</si>
  <si>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</si>
  <si>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</si>
  <si>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</si>
  <si>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</si>
  <si>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</si>
  <si>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</si>
  <si>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</si>
  <si>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</si>
  <si>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</si>
  <si>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</si>
  <si>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</si>
  <si>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</si>
  <si>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</si>
  <si>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</si>
  <si>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</si>
  <si>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</si>
  <si>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</si>
  <si>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</si>
  <si>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</si>
  <si>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</si>
  <si>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</si>
  <si>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</si>
  <si>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</si>
  <si>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</si>
  <si>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</si>
  <si>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</si>
  <si>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</si>
  <si>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</si>
  <si>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</si>
  <si>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</si>
  <si>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</si>
  <si>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</si>
  <si>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</si>
  <si>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</si>
  <si>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</si>
  <si>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</si>
  <si>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</si>
  <si>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</si>
  <si>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</si>
  <si>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Акции</t>
  </si>
  <si>
    <t>Облигации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</si>
  <si>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</si>
  <si>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</si>
  <si>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</si>
  <si>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</si>
  <si>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</si>
  <si>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</si>
  <si>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</si>
  <si>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</si>
  <si>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</si>
  <si>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</si>
  <si>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</si>
  <si>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</si>
  <si>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</si>
  <si>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</si>
  <si>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</si>
  <si>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</si>
  <si>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</si>
  <si>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</si>
  <si>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</si>
  <si>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</si>
  <si>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</si>
  <si>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</si>
  <si>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</si>
  <si>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</si>
  <si>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</si>
  <si>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</si>
  <si>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</si>
  <si>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</si>
  <si>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</si>
  <si>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</si>
  <si>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</si>
  <si>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</si>
  <si>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</si>
  <si>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</si>
  <si>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</si>
  <si>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</si>
  <si>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</si>
  <si>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</si>
  <si>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</si>
  <si>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</si>
  <si>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</si>
  <si>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</si>
  <si>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</si>
  <si>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</si>
  <si>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</si>
  <si>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</si>
  <si>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</si>
  <si>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</si>
  <si>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</si>
  <si>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</si>
  <si>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</si>
  <si>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</si>
  <si>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</si>
  <si>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</si>
  <si>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</si>
  <si>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годишни</t>
  </si>
  <si>
    <t>по образец утвърден от КУ на пазар BEAM</t>
  </si>
  <si>
    <t>за емитенти на ценни книжа, чиито емисии са допусати до търговия на пазар BEAM</t>
  </si>
  <si>
    <t>Варанти</t>
  </si>
  <si>
    <t>Енитент на акции</t>
  </si>
  <si>
    <t>Емитент на варанти</t>
  </si>
  <si>
    <t>* Последна актуализация на 11.02.2021 г.</t>
  </si>
  <si>
    <t>Ейч Ар Кепитъл АД</t>
  </si>
  <si>
    <t>204654533</t>
  </si>
  <si>
    <t>Христо Георгиев Христов</t>
  </si>
  <si>
    <t>Самостоятелно</t>
  </si>
  <si>
    <t>гр. София, бул. Княз Александър Дондуков № 82</t>
  </si>
  <si>
    <t>+359 2 984 984 4</t>
  </si>
  <si>
    <t>office@hr.capital</t>
  </si>
  <si>
    <t>https://hr.capital/</t>
  </si>
  <si>
    <t>Илияна Иванова Йорданова</t>
  </si>
  <si>
    <t>Управител на "Калкуло" ЕООД</t>
  </si>
  <si>
    <t>1 Агригейт Медия ООД</t>
  </si>
  <si>
    <t xml:space="preserve">1. Кънвиниънс АД </t>
  </si>
  <si>
    <t>1. Лексо АД</t>
  </si>
  <si>
    <t>2 Илевън Инвестмънтс КДА</t>
  </si>
  <si>
    <t>3 Биодит АД</t>
  </si>
  <si>
    <t>4 Ейт Инвесмънт АД</t>
  </si>
  <si>
    <t>5 БИИ Смарт Технолоджис АД</t>
  </si>
  <si>
    <t>6 Ондо Солюшънс ООД</t>
  </si>
  <si>
    <t>7 Рекурсив Медия АД</t>
  </si>
  <si>
    <t>8 Релева ООД</t>
  </si>
  <si>
    <t>1 Endeavor Catalyst II, LP</t>
  </si>
  <si>
    <t>3 Plum Fintech Ltd.</t>
  </si>
  <si>
    <t>4 Content Insights Inc</t>
  </si>
  <si>
    <t>51 Endeavor Catalyst II, LP</t>
  </si>
  <si>
    <t xml:space="preserve">6 SmartOcto 360 </t>
  </si>
  <si>
    <t>САЩ</t>
  </si>
  <si>
    <t>2 Eleven Fund III Cooperatif UA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</si>
</sst>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07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Continuous" vertical="center" wrapText="1"/>
      <protection/>
    </xf>
    <xf numFmtId="0" fontId="4" fillId="0" borderId="11" xfId="46" applyFont="1" applyBorder="1" applyAlignment="1">
      <alignment horizontal="centerContinuous" vertical="center" wrapText="1"/>
      <protection/>
    </xf>
    <xf numFmtId="0" fontId="3" fillId="0" borderId="12" xfId="46" applyFont="1" applyBorder="1" applyAlignment="1">
      <alignment horizontal="centerContinuous" vertical="center" wrapText="1"/>
      <protection/>
    </xf>
    <xf numFmtId="0" fontId="4" fillId="0" borderId="13" xfId="46" applyFont="1" applyBorder="1" applyAlignment="1">
      <alignment horizontal="centerContinuous" vertical="center" wrapText="1"/>
      <protection/>
    </xf>
    <xf numFmtId="0" fontId="3" fillId="0" borderId="12" xfId="46" applyFont="1" applyBorder="1" applyAlignment="1">
      <alignment horizontal="centerContinuous" vertical="center"/>
      <protection/>
    </xf>
    <xf numFmtId="0" fontId="3" fillId="0" borderId="13" xfId="46" applyFont="1" applyBorder="1" applyAlignment="1">
      <alignment horizontal="centerContinuous" vertical="center"/>
      <protection/>
    </xf>
    <xf numFmtId="0" fontId="4" fillId="0" borderId="14" xfId="46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0" fontId="4" fillId="0" borderId="11" xfId="46" applyFont="1" applyBorder="1" applyAlignment="1">
      <alignment horizontal="left" vertical="center" wrapText="1"/>
      <protection/>
    </xf>
    <xf numFmtId="0" fontId="4" fillId="0" borderId="14" xfId="46" applyFont="1" applyBorder="1" applyAlignment="1">
      <alignment horizontal="right"/>
      <protection/>
    </xf>
    <xf numFmtId="0" fontId="4" fillId="0" borderId="0" xfId="35" applyFont="1">
      <alignment/>
      <protection/>
    </xf>
    <xf numFmtId="0" fontId="6" fillId="0" borderId="0" xfId="35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42" applyFont="1" applyAlignment="1">
      <alignment horizontal="centerContinuous" vertical="center"/>
      <protection/>
    </xf>
    <xf numFmtId="0" fontId="3" fillId="0" borderId="0" xfId="42" applyFont="1" applyAlignment="1">
      <alignment horizontal="center" vertical="center"/>
      <protection/>
    </xf>
    <xf numFmtId="0" fontId="4" fillId="0" borderId="0" xfId="42" applyFont="1" applyAlignment="1">
      <alignment horizontal="center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Alignment="1">
      <alignment vertical="center" wrapText="1"/>
      <protection/>
    </xf>
    <xf numFmtId="0" fontId="3" fillId="0" borderId="0" xfId="42" applyFont="1" applyAlignment="1">
      <alignment horizontal="centerContinuous" vertical="center" wrapText="1"/>
      <protection/>
    </xf>
    <xf numFmtId="0" fontId="3" fillId="0" borderId="0" xfId="4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4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42" applyFont="1" applyAlignment="1">
      <alignment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0" fontId="4" fillId="0" borderId="0" xfId="44" applyFont="1">
      <alignment/>
      <protection/>
    </xf>
    <xf numFmtId="0" fontId="4" fillId="0" borderId="0" xfId="44" applyFont="1" applyAlignment="1">
      <alignment wrapText="1"/>
      <protection/>
    </xf>
    <xf numFmtId="0" fontId="6" fillId="0" borderId="0" xfId="44" applyFont="1" applyAlignment="1">
      <alignment horizontal="center"/>
      <protection/>
    </xf>
    <xf numFmtId="0" fontId="4" fillId="0" borderId="0" xfId="42" applyFont="1" applyAlignment="1">
      <alignment horizontal="centerContinuous" vertical="center" wrapText="1"/>
      <protection/>
    </xf>
    <xf numFmtId="0" fontId="14" fillId="0" borderId="0" xfId="42" applyFont="1" applyAlignment="1">
      <alignment horizontal="centerContinuous" vertical="center"/>
      <protection/>
    </xf>
    <xf numFmtId="0" fontId="15" fillId="0" borderId="0" xfId="42" applyFont="1" applyAlignment="1">
      <alignment horizontal="centerContinuous" vertical="center"/>
      <protection/>
    </xf>
    <xf numFmtId="0" fontId="4" fillId="0" borderId="0" xfId="41" applyFont="1">
      <alignment/>
      <protection/>
    </xf>
    <xf numFmtId="0" fontId="14" fillId="0" borderId="0" xfId="42" applyFont="1" applyAlignment="1">
      <alignment horizontal="centerContinuous" vertical="center" wrapText="1"/>
      <protection/>
    </xf>
    <xf numFmtId="0" fontId="3" fillId="0" borderId="0" xfId="40" applyFont="1" applyAlignment="1">
      <alignment horizontal="center"/>
      <protection/>
    </xf>
    <xf numFmtId="0" fontId="4" fillId="0" borderId="0" xfId="4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40" applyFont="1" applyAlignment="1">
      <alignment vertical="justify" wrapText="1"/>
      <protection/>
    </xf>
    <xf numFmtId="0" fontId="4" fillId="0" borderId="0" xfId="42" applyFont="1" applyAlignment="1">
      <alignment vertical="top" wrapText="1"/>
      <protection/>
    </xf>
    <xf numFmtId="0" fontId="3" fillId="0" borderId="0" xfId="40" applyFont="1" applyAlignment="1">
      <alignment vertical="justify" wrapText="1"/>
      <protection/>
    </xf>
    <xf numFmtId="0" fontId="3" fillId="0" borderId="0" xfId="4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vertical="center"/>
      <protection hidden="1"/>
    </xf>
    <xf numFmtId="0" fontId="4" fillId="0" borderId="0" xfId="42" applyFont="1" applyAlignment="1" applyProtection="1">
      <alignment horizontal="right" vertical="center"/>
      <protection hidden="1"/>
    </xf>
    <xf numFmtId="165" fontId="4" fillId="0" borderId="0" xfId="42" applyNumberFormat="1" applyFont="1" applyAlignment="1">
      <alignment horizontal="left" vertical="center"/>
      <protection/>
    </xf>
    <xf numFmtId="0" fontId="4" fillId="0" borderId="0" xfId="42" applyFont="1" applyAlignment="1" applyProtection="1">
      <alignment vertical="center"/>
      <protection hidden="1"/>
    </xf>
    <xf numFmtId="0" fontId="3" fillId="0" borderId="0" xfId="4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Alignment="1" applyProtection="1">
      <alignment horizontal="left" vertical="center"/>
      <protection hidden="1"/>
    </xf>
    <xf numFmtId="0" fontId="14" fillId="0" borderId="0" xfId="42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4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4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5" applyFont="1" applyAlignment="1">
      <alignment horizontal="centerContinuous" vertical="center"/>
      <protection/>
    </xf>
    <xf numFmtId="0" fontId="3" fillId="0" borderId="0" xfId="40" applyFont="1" applyAlignment="1">
      <alignment horizontal="centerContinuous" vertical="center"/>
      <protection/>
    </xf>
    <xf numFmtId="0" fontId="4" fillId="0" borderId="0" xfId="41" applyFont="1" applyAlignment="1">
      <alignment horizontal="centerContinuous" vertical="center"/>
      <protection/>
    </xf>
    <xf numFmtId="0" fontId="4" fillId="0" borderId="0" xfId="42" applyFont="1" applyAlignment="1" applyProtection="1">
      <alignment horizontal="centerContinuous" vertical="center"/>
      <protection hidden="1"/>
    </xf>
    <xf numFmtId="0" fontId="4" fillId="0" borderId="0" xfId="42" applyFont="1" applyAlignment="1" applyProtection="1">
      <alignment horizontal="centerContinuous" vertical="center" wrapText="1"/>
      <protection hidden="1"/>
    </xf>
    <xf numFmtId="165" fontId="4" fillId="0" borderId="0" xfId="42" applyNumberFormat="1" applyFont="1" applyAlignment="1">
      <alignment horizontal="left" vertical="center" wrapText="1"/>
      <protection/>
    </xf>
    <xf numFmtId="0" fontId="4" fillId="0" borderId="0" xfId="42" applyFont="1" applyAlignment="1">
      <alignment horizontal="right"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0" fontId="4" fillId="0" borderId="0" xfId="42" applyFont="1" applyAlignment="1">
      <alignment horizontal="left" vertical="center"/>
      <protection/>
    </xf>
    <xf numFmtId="0" fontId="3" fillId="0" borderId="15" xfId="42" applyFont="1" applyBorder="1" applyAlignment="1">
      <alignment horizontal="center" vertical="center"/>
      <protection/>
    </xf>
    <xf numFmtId="0" fontId="3" fillId="0" borderId="16" xfId="42" applyFont="1" applyBorder="1" applyAlignment="1">
      <alignment horizontal="center" vertical="top" wrapText="1"/>
      <protection/>
    </xf>
    <xf numFmtId="14" fontId="3" fillId="0" borderId="16" xfId="42" applyNumberFormat="1" applyFont="1" applyBorder="1" applyAlignment="1">
      <alignment horizontal="center" vertical="center" wrapText="1"/>
      <protection/>
    </xf>
    <xf numFmtId="14" fontId="3" fillId="0" borderId="17" xfId="42" applyNumberFormat="1" applyFont="1" applyBorder="1" applyAlignment="1">
      <alignment horizontal="center" vertical="center" wrapText="1"/>
      <protection/>
    </xf>
    <xf numFmtId="49" fontId="3" fillId="0" borderId="14" xfId="42" applyNumberFormat="1" applyFont="1" applyBorder="1" applyAlignment="1">
      <alignment horizontal="right" vertical="top" wrapText="1"/>
      <protection/>
    </xf>
    <xf numFmtId="0" fontId="10" fillId="33" borderId="18" xfId="42" applyFont="1" applyFill="1" applyBorder="1" applyAlignment="1">
      <alignment vertical="top" wrapText="1"/>
      <protection/>
    </xf>
    <xf numFmtId="0" fontId="4" fillId="0" borderId="14" xfId="42" applyFont="1" applyBorder="1" applyAlignment="1">
      <alignment horizontal="right" vertical="top" wrapText="1"/>
      <protection/>
    </xf>
    <xf numFmtId="49" fontId="4" fillId="0" borderId="14" xfId="42" applyNumberFormat="1" applyFont="1" applyBorder="1" applyAlignment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>
      <alignment horizontal="right" vertical="top" wrapText="1"/>
      <protection/>
    </xf>
    <xf numFmtId="1" fontId="11" fillId="0" borderId="14" xfId="42" applyNumberFormat="1" applyFont="1" applyBorder="1" applyAlignment="1">
      <alignment horizontal="right" vertical="top" wrapText="1"/>
      <protection/>
    </xf>
    <xf numFmtId="49" fontId="11" fillId="0" borderId="14" xfId="42" applyNumberFormat="1" applyFont="1" applyBorder="1" applyAlignment="1">
      <alignment horizontal="right" vertical="top" wrapText="1"/>
      <protection/>
    </xf>
    <xf numFmtId="1" fontId="4" fillId="0" borderId="0" xfId="42" applyNumberFormat="1" applyFont="1" applyAlignment="1">
      <alignment vertical="top"/>
      <protection/>
    </xf>
    <xf numFmtId="1" fontId="3" fillId="0" borderId="14" xfId="42" applyNumberFormat="1" applyFont="1" applyBorder="1" applyAlignment="1">
      <alignment horizontal="right" vertical="top" wrapText="1"/>
      <protection/>
    </xf>
    <xf numFmtId="0" fontId="9" fillId="33" borderId="18" xfId="42" applyFont="1" applyFill="1" applyBorder="1" applyAlignment="1">
      <alignment vertical="top" wrapText="1"/>
      <protection/>
    </xf>
    <xf numFmtId="1" fontId="4" fillId="0" borderId="14" xfId="36" applyNumberFormat="1" applyFont="1" applyBorder="1" applyAlignment="1">
      <alignment vertical="top" wrapText="1"/>
      <protection/>
    </xf>
    <xf numFmtId="1" fontId="4" fillId="35" borderId="14" xfId="36" applyNumberFormat="1" applyFont="1" applyFill="1" applyBorder="1" applyAlignment="1">
      <alignment vertical="top"/>
      <protection/>
    </xf>
    <xf numFmtId="1" fontId="4" fillId="0" borderId="14" xfId="36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Alignment="1">
      <alignment horizontal="right" vertical="top"/>
      <protection/>
    </xf>
    <xf numFmtId="0" fontId="4" fillId="0" borderId="0" xfId="42" applyFont="1" applyAlignment="1">
      <alignment horizontal="left" vertical="top"/>
      <protection/>
    </xf>
    <xf numFmtId="0" fontId="4" fillId="0" borderId="0" xfId="41" applyFont="1" applyAlignment="1">
      <alignment horizontal="centerContinuous"/>
      <protection/>
    </xf>
    <xf numFmtId="49" fontId="4" fillId="0" borderId="0" xfId="41" applyNumberFormat="1" applyFont="1">
      <alignment/>
      <protection/>
    </xf>
    <xf numFmtId="0" fontId="3" fillId="0" borderId="0" xfId="41" applyFont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>
      <alignment horizontal="center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49" fontId="4" fillId="0" borderId="14" xfId="38" applyNumberFormat="1" applyFont="1" applyBorder="1" applyAlignment="1">
      <alignment horizontal="center" vertical="center" wrapText="1"/>
      <protection/>
    </xf>
    <xf numFmtId="1" fontId="4" fillId="0" borderId="0" xfId="41" applyNumberFormat="1" applyFont="1">
      <alignment/>
      <protection/>
    </xf>
    <xf numFmtId="0" fontId="3" fillId="0" borderId="0" xfId="38" applyFont="1" applyAlignment="1">
      <alignment horizontal="right" vertical="center" wrapText="1"/>
      <protection/>
    </xf>
    <xf numFmtId="49" fontId="3" fillId="0" borderId="0" xfId="38" applyNumberFormat="1" applyFont="1" applyAlignment="1">
      <alignment horizontal="right" vertical="center" wrapText="1"/>
      <protection/>
    </xf>
    <xf numFmtId="0" fontId="4" fillId="0" borderId="0" xfId="38" applyFont="1" applyAlignment="1">
      <alignment horizontal="left" vertical="center" wrapText="1"/>
      <protection/>
    </xf>
    <xf numFmtId="1" fontId="4" fillId="0" borderId="0" xfId="38" applyNumberFormat="1" applyFont="1" applyAlignment="1">
      <alignment horizontal="left" vertical="center" wrapText="1"/>
      <protection/>
    </xf>
    <xf numFmtId="0" fontId="3" fillId="0" borderId="0" xfId="37" applyFont="1" applyAlignment="1">
      <alignment horizontal="left" vertical="center" wrapText="1"/>
      <protection/>
    </xf>
    <xf numFmtId="49" fontId="3" fillId="0" borderId="21" xfId="37" applyNumberFormat="1" applyFont="1" applyBorder="1" applyAlignment="1">
      <alignment horizontal="center" vertical="center" wrapText="1"/>
      <protection/>
    </xf>
    <xf numFmtId="0" fontId="3" fillId="0" borderId="0" xfId="37" applyFont="1">
      <alignment/>
      <protection/>
    </xf>
    <xf numFmtId="49" fontId="3" fillId="0" borderId="20" xfId="37" applyNumberFormat="1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horizontal="left" vertical="center" wrapText="1"/>
      <protection/>
    </xf>
    <xf numFmtId="0" fontId="3" fillId="0" borderId="14" xfId="37" applyFont="1" applyBorder="1" applyAlignment="1">
      <alignment horizontal="center" vertical="center" wrapText="1"/>
      <protection/>
    </xf>
    <xf numFmtId="49" fontId="11" fillId="0" borderId="14" xfId="37" applyNumberFormat="1" applyFont="1" applyBorder="1" applyAlignment="1">
      <alignment horizontal="center" vertical="center" wrapText="1"/>
      <protection/>
    </xf>
    <xf numFmtId="0" fontId="4" fillId="0" borderId="0" xfId="37" applyFont="1">
      <alignment/>
      <protection/>
    </xf>
    <xf numFmtId="1" fontId="4" fillId="0" borderId="14" xfId="37" applyNumberFormat="1" applyFont="1" applyBorder="1" applyAlignment="1">
      <alignment horizontal="right" vertical="center" wrapText="1"/>
      <protection/>
    </xf>
    <xf numFmtId="49" fontId="4" fillId="0" borderId="14" xfId="37" applyNumberFormat="1" applyFont="1" applyBorder="1" applyAlignment="1">
      <alignment horizontal="center" vertical="center" wrapText="1"/>
      <protection/>
    </xf>
    <xf numFmtId="0" fontId="4" fillId="0" borderId="14" xfId="37" applyFont="1" applyBorder="1" applyAlignment="1">
      <alignment horizontal="right" vertical="center" wrapText="1"/>
      <protection/>
    </xf>
    <xf numFmtId="49" fontId="3" fillId="0" borderId="0" xfId="37" applyNumberFormat="1" applyFont="1" applyAlignment="1">
      <alignment horizontal="left" vertical="center" wrapText="1"/>
      <protection/>
    </xf>
    <xf numFmtId="0" fontId="4" fillId="0" borderId="0" xfId="37" applyFont="1" applyAlignment="1">
      <alignment horizontal="right" vertical="center" wrapText="1"/>
      <protection/>
    </xf>
    <xf numFmtId="0" fontId="4" fillId="0" borderId="0" xfId="37" applyFont="1" applyAlignment="1">
      <alignment horizontal="left" vertical="center" wrapText="1"/>
      <protection/>
    </xf>
    <xf numFmtId="49" fontId="6" fillId="0" borderId="14" xfId="37" applyNumberFormat="1" applyFont="1" applyBorder="1" applyAlignment="1">
      <alignment horizontal="center" vertical="center" wrapText="1"/>
      <protection/>
    </xf>
    <xf numFmtId="49" fontId="4" fillId="0" borderId="0" xfId="37" applyNumberFormat="1" applyFont="1" applyAlignment="1">
      <alignment horizontal="center" vertical="center" wrapText="1"/>
      <protection/>
    </xf>
    <xf numFmtId="1" fontId="4" fillId="0" borderId="0" xfId="37" applyNumberFormat="1" applyFont="1" applyAlignment="1">
      <alignment horizontal="left" vertical="center" wrapText="1"/>
      <protection/>
    </xf>
    <xf numFmtId="1" fontId="4" fillId="0" borderId="0" xfId="37" applyNumberFormat="1" applyFont="1">
      <alignment/>
      <protection/>
    </xf>
    <xf numFmtId="49" fontId="3" fillId="0" borderId="0" xfId="37" applyNumberFormat="1" applyFont="1" applyAlignment="1">
      <alignment horizontal="center" vertical="center" wrapText="1"/>
      <protection/>
    </xf>
    <xf numFmtId="0" fontId="3" fillId="0" borderId="0" xfId="41" applyFont="1" applyAlignment="1">
      <alignment horizontal="center"/>
      <protection/>
    </xf>
    <xf numFmtId="0" fontId="11" fillId="0" borderId="0" xfId="37" applyFont="1" applyAlignment="1">
      <alignment horizontal="left" vertical="center" wrapText="1"/>
      <protection/>
    </xf>
    <xf numFmtId="49" fontId="11" fillId="0" borderId="0" xfId="37" applyNumberFormat="1" applyFont="1" applyAlignment="1">
      <alignment horizontal="left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49" fontId="4" fillId="0" borderId="14" xfId="40" applyNumberFormat="1" applyFont="1" applyBorder="1" applyAlignment="1">
      <alignment horizontal="center" vertical="center" wrapText="1"/>
      <protection/>
    </xf>
    <xf numFmtId="49" fontId="4" fillId="0" borderId="14" xfId="40" applyNumberFormat="1" applyFont="1" applyBorder="1" applyAlignment="1">
      <alignment horizontal="center" vertical="center"/>
      <protection/>
    </xf>
    <xf numFmtId="0" fontId="4" fillId="0" borderId="14" xfId="40" applyFont="1" applyBorder="1" applyAlignment="1">
      <alignment vertical="center" wrapText="1"/>
      <protection/>
    </xf>
    <xf numFmtId="49" fontId="11" fillId="0" borderId="14" xfId="40" applyNumberFormat="1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left" vertical="center" wrapText="1"/>
      <protection/>
    </xf>
    <xf numFmtId="49" fontId="11" fillId="0" borderId="21" xfId="40" applyNumberFormat="1" applyFont="1" applyBorder="1" applyAlignment="1">
      <alignment horizontal="center" vertical="center" wrapText="1"/>
      <protection/>
    </xf>
    <xf numFmtId="49" fontId="4" fillId="35" borderId="19" xfId="40" applyNumberFormat="1" applyFont="1" applyFill="1" applyBorder="1" applyAlignment="1">
      <alignment horizontal="center" vertical="center" wrapText="1"/>
      <protection/>
    </xf>
    <xf numFmtId="49" fontId="4" fillId="0" borderId="20" xfId="40" applyNumberFormat="1" applyFont="1" applyBorder="1" applyAlignment="1">
      <alignment horizontal="center" vertical="center" wrapText="1"/>
      <protection/>
    </xf>
    <xf numFmtId="0" fontId="3" fillId="0" borderId="0" xfId="45" applyFont="1" applyAlignment="1">
      <alignment vertical="justify" wrapText="1"/>
      <protection/>
    </xf>
    <xf numFmtId="0" fontId="3" fillId="0" borderId="0" xfId="42" applyFont="1" applyAlignment="1">
      <alignment horizontal="left" vertical="justify" wrapText="1"/>
      <protection/>
    </xf>
    <xf numFmtId="0" fontId="4" fillId="0" borderId="0" xfId="42" applyFont="1" applyAlignment="1">
      <alignment horizontal="left" vertical="justify"/>
      <protection/>
    </xf>
    <xf numFmtId="0" fontId="3" fillId="0" borderId="0" xfId="45" applyFont="1" applyAlignment="1">
      <alignment horizontal="left" vertical="justify" wrapText="1"/>
      <protection/>
    </xf>
    <xf numFmtId="3" fontId="4" fillId="0" borderId="0" xfId="45" applyNumberFormat="1" applyFont="1">
      <alignment/>
      <protection/>
    </xf>
    <xf numFmtId="0" fontId="4" fillId="0" borderId="0" xfId="45" applyFont="1">
      <alignment/>
      <protection/>
    </xf>
    <xf numFmtId="3" fontId="4" fillId="0" borderId="14" xfId="4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43" applyFont="1" applyAlignment="1">
      <alignment wrapText="1"/>
      <protection/>
    </xf>
    <xf numFmtId="0" fontId="4" fillId="0" borderId="0" xfId="43" applyFont="1" applyAlignment="1">
      <alignment horizontal="centerContinuous" wrapText="1"/>
      <protection/>
    </xf>
    <xf numFmtId="0" fontId="3" fillId="0" borderId="0" xfId="42" applyFont="1" applyAlignment="1">
      <alignment vertical="top" wrapText="1"/>
      <protection/>
    </xf>
    <xf numFmtId="0" fontId="4" fillId="0" borderId="0" xfId="43" applyFont="1" applyAlignment="1">
      <alignment horizontal="right" vertical="center" wrapText="1"/>
      <protection/>
    </xf>
    <xf numFmtId="0" fontId="4" fillId="0" borderId="0" xfId="43" applyFont="1" applyAlignment="1">
      <alignment horizontal="center" wrapText="1"/>
      <protection/>
    </xf>
    <xf numFmtId="49" fontId="4" fillId="0" borderId="14" xfId="43" applyNumberFormat="1" applyFont="1" applyBorder="1" applyAlignment="1">
      <alignment horizontal="center" wrapText="1"/>
      <protection/>
    </xf>
    <xf numFmtId="1" fontId="4" fillId="0" borderId="0" xfId="43" applyNumberFormat="1" applyFont="1" applyAlignment="1">
      <alignment wrapText="1"/>
      <protection/>
    </xf>
    <xf numFmtId="49" fontId="4" fillId="0" borderId="0" xfId="43" applyNumberFormat="1" applyFont="1" applyAlignment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>
      <alignment horizontal="center" vertical="center" wrapText="1"/>
      <protection/>
    </xf>
    <xf numFmtId="0" fontId="11" fillId="0" borderId="14" xfId="44" applyFont="1" applyBorder="1" applyAlignment="1">
      <alignment vertical="center" wrapText="1"/>
      <protection/>
    </xf>
    <xf numFmtId="3" fontId="4" fillId="0" borderId="14" xfId="44" applyNumberFormat="1" applyFont="1" applyBorder="1" applyAlignment="1">
      <alignment vertical="center"/>
      <protection/>
    </xf>
    <xf numFmtId="0" fontId="4" fillId="0" borderId="14" xfId="44" applyFont="1" applyBorder="1" applyAlignment="1">
      <alignment vertical="center" wrapText="1"/>
      <protection/>
    </xf>
    <xf numFmtId="3" fontId="4" fillId="0" borderId="14" xfId="44" applyNumberFormat="1" applyFont="1" applyBorder="1" applyAlignment="1">
      <alignment horizontal="center" vertical="center"/>
      <protection/>
    </xf>
    <xf numFmtId="3" fontId="11" fillId="0" borderId="14" xfId="44" applyNumberFormat="1" applyFont="1" applyBorder="1" applyAlignment="1">
      <alignment horizontal="center" vertical="center"/>
      <protection/>
    </xf>
    <xf numFmtId="0" fontId="4" fillId="0" borderId="18" xfId="44" applyFont="1" applyBorder="1" applyAlignment="1">
      <alignment vertical="center" wrapText="1"/>
      <protection/>
    </xf>
    <xf numFmtId="49" fontId="3" fillId="0" borderId="14" xfId="44" applyNumberFormat="1" applyFont="1" applyBorder="1" applyAlignment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>
      <alignment horizontal="center" vertical="center" wrapText="1"/>
      <protection/>
    </xf>
    <xf numFmtId="0" fontId="4" fillId="35" borderId="14" xfId="36" applyFont="1" applyFill="1" applyBorder="1" applyAlignment="1">
      <alignment vertical="top" wrapText="1"/>
      <protection/>
    </xf>
    <xf numFmtId="0" fontId="10" fillId="33" borderId="18" xfId="42" applyFont="1" applyFill="1" applyBorder="1" applyAlignment="1">
      <alignment vertical="top"/>
      <protection/>
    </xf>
    <xf numFmtId="1" fontId="10" fillId="33" borderId="18" xfId="42" applyNumberFormat="1" applyFont="1" applyFill="1" applyBorder="1" applyAlignment="1">
      <alignment vertical="top" wrapText="1"/>
      <protection/>
    </xf>
    <xf numFmtId="1" fontId="10" fillId="33" borderId="18" xfId="42" applyNumberFormat="1" applyFont="1" applyFill="1" applyBorder="1" applyAlignment="1">
      <alignment vertical="top"/>
      <protection/>
    </xf>
    <xf numFmtId="1" fontId="10" fillId="33" borderId="18" xfId="36" applyNumberFormat="1" applyFont="1" applyFill="1" applyBorder="1" applyAlignment="1">
      <alignment vertical="top" wrapText="1"/>
      <protection/>
    </xf>
    <xf numFmtId="0" fontId="10" fillId="33" borderId="18" xfId="36" applyFont="1" applyFill="1" applyBorder="1" applyAlignment="1">
      <alignment vertical="top"/>
      <protection/>
    </xf>
    <xf numFmtId="1" fontId="9" fillId="33" borderId="18" xfId="42" applyNumberFormat="1" applyFont="1" applyFill="1" applyBorder="1" applyAlignment="1">
      <alignment vertical="top" wrapText="1"/>
      <protection/>
    </xf>
    <xf numFmtId="49" fontId="10" fillId="33" borderId="18" xfId="42" applyNumberFormat="1" applyFont="1" applyFill="1" applyBorder="1" applyAlignment="1">
      <alignment vertical="top"/>
      <protection/>
    </xf>
    <xf numFmtId="1" fontId="10" fillId="33" borderId="18" xfId="36" applyNumberFormat="1" applyFont="1" applyFill="1" applyBorder="1" applyAlignment="1">
      <alignment vertical="top"/>
      <protection/>
    </xf>
    <xf numFmtId="49" fontId="3" fillId="0" borderId="21" xfId="42" applyNumberFormat="1" applyFont="1" applyBorder="1" applyAlignment="1">
      <alignment horizontal="right" vertical="top" wrapText="1"/>
      <protection/>
    </xf>
    <xf numFmtId="0" fontId="9" fillId="33" borderId="15" xfId="42" applyFont="1" applyFill="1" applyBorder="1" applyAlignment="1">
      <alignment vertical="top" wrapText="1"/>
      <protection/>
    </xf>
    <xf numFmtId="49" fontId="4" fillId="0" borderId="16" xfId="42" applyNumberFormat="1" applyFont="1" applyBorder="1" applyAlignment="1">
      <alignment horizontal="right" vertical="top" wrapText="1"/>
      <protection/>
    </xf>
    <xf numFmtId="1" fontId="3" fillId="0" borderId="21" xfId="42" applyNumberFormat="1" applyFont="1" applyBorder="1" applyAlignment="1">
      <alignment horizontal="right" vertical="top" wrapText="1"/>
      <protection/>
    </xf>
    <xf numFmtId="1" fontId="3" fillId="0" borderId="16" xfId="42" applyNumberFormat="1" applyFont="1" applyBorder="1" applyAlignment="1">
      <alignment horizontal="right" vertical="top" wrapText="1"/>
      <protection/>
    </xf>
    <xf numFmtId="0" fontId="10" fillId="33" borderId="23" xfId="36" applyFont="1" applyFill="1" applyBorder="1" applyAlignment="1">
      <alignment vertical="top"/>
      <protection/>
    </xf>
    <xf numFmtId="1" fontId="4" fillId="0" borderId="21" xfId="36" applyNumberFormat="1" applyFont="1" applyBorder="1" applyAlignment="1">
      <alignment vertical="top" wrapText="1"/>
      <protection/>
    </xf>
    <xf numFmtId="1" fontId="9" fillId="33" borderId="15" xfId="42" applyNumberFormat="1" applyFont="1" applyFill="1" applyBorder="1" applyAlignment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>
      <alignment vertical="top"/>
      <protection/>
    </xf>
    <xf numFmtId="1" fontId="4" fillId="0" borderId="16" xfId="36" applyNumberFormat="1" applyFont="1" applyBorder="1" applyAlignment="1">
      <alignment vertical="top" wrapText="1"/>
      <protection/>
    </xf>
    <xf numFmtId="0" fontId="3" fillId="0" borderId="23" xfId="42" applyFont="1" applyBorder="1" applyAlignment="1">
      <alignment horizontal="center" vertical="center" wrapText="1"/>
      <protection/>
    </xf>
    <xf numFmtId="0" fontId="3" fillId="0" borderId="21" xfId="42" applyFont="1" applyBorder="1" applyAlignment="1">
      <alignment horizontal="center" vertical="top" wrapText="1"/>
      <protection/>
    </xf>
    <xf numFmtId="0" fontId="3" fillId="0" borderId="24" xfId="42" applyFont="1" applyBorder="1" applyAlignment="1">
      <alignment horizontal="center" vertical="top" wrapText="1"/>
      <protection/>
    </xf>
    <xf numFmtId="0" fontId="9" fillId="33" borderId="15" xfId="42" applyFont="1" applyFill="1" applyBorder="1" applyAlignment="1">
      <alignment horizontal="left" vertical="top" wrapText="1"/>
      <protection/>
    </xf>
    <xf numFmtId="49" fontId="3" fillId="0" borderId="16" xfId="42" applyNumberFormat="1" applyFont="1" applyBorder="1" applyAlignment="1">
      <alignment horizontal="right" vertical="top" wrapText="1"/>
      <protection/>
    </xf>
    <xf numFmtId="49" fontId="3" fillId="0" borderId="23" xfId="42" applyNumberFormat="1" applyFont="1" applyBorder="1" applyAlignment="1">
      <alignment horizontal="center" vertical="center" wrapText="1"/>
      <protection/>
    </xf>
    <xf numFmtId="49" fontId="3" fillId="35" borderId="16" xfId="42" applyNumberFormat="1" applyFont="1" applyFill="1" applyBorder="1" applyAlignment="1">
      <alignment horizontal="right" vertical="top" wrapText="1"/>
      <protection/>
    </xf>
    <xf numFmtId="1" fontId="10" fillId="33" borderId="23" xfId="36" applyNumberFormat="1" applyFont="1" applyFill="1" applyBorder="1" applyAlignment="1">
      <alignment vertical="top"/>
      <protection/>
    </xf>
    <xf numFmtId="1" fontId="4" fillId="0" borderId="21" xfId="36" applyNumberFormat="1" applyFont="1" applyBorder="1" applyAlignment="1">
      <alignment vertical="top"/>
      <protection/>
    </xf>
    <xf numFmtId="49" fontId="9" fillId="33" borderId="25" xfId="42" applyNumberFormat="1" applyFont="1" applyFill="1" applyBorder="1" applyAlignment="1">
      <alignment vertical="center" wrapText="1"/>
      <protection/>
    </xf>
    <xf numFmtId="0" fontId="3" fillId="0" borderId="15" xfId="44" applyFont="1" applyBorder="1" applyAlignment="1">
      <alignment horizontal="center" vertical="center" wrapText="1"/>
      <protection/>
    </xf>
    <xf numFmtId="0" fontId="3" fillId="0" borderId="16" xfId="44" applyFont="1" applyBorder="1" applyAlignment="1">
      <alignment horizontal="center" vertical="center" wrapText="1"/>
      <protection/>
    </xf>
    <xf numFmtId="0" fontId="3" fillId="0" borderId="17" xfId="44" applyFont="1" applyBorder="1" applyAlignment="1">
      <alignment horizontal="center" vertical="center" wrapText="1"/>
      <protection/>
    </xf>
    <xf numFmtId="0" fontId="3" fillId="0" borderId="18" xfId="44" applyFont="1" applyBorder="1" applyAlignment="1">
      <alignment vertical="center" wrapText="1"/>
      <protection/>
    </xf>
    <xf numFmtId="0" fontId="11" fillId="0" borderId="18" xfId="44" applyFont="1" applyBorder="1" applyAlignment="1">
      <alignment vertical="center" wrapText="1"/>
      <protection/>
    </xf>
    <xf numFmtId="0" fontId="4" fillId="0" borderId="18" xfId="44" applyFont="1" applyBorder="1" applyAlignment="1">
      <alignment horizontal="left" vertical="center" wrapText="1"/>
      <protection/>
    </xf>
    <xf numFmtId="0" fontId="11" fillId="0" borderId="18" xfId="44" applyFont="1" applyBorder="1" applyAlignment="1">
      <alignment horizontal="right" vertical="center" wrapText="1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11" fillId="0" borderId="14" xfId="44" applyFont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49" fontId="4" fillId="0" borderId="14" xfId="44" applyNumberFormat="1" applyFont="1" applyBorder="1" applyAlignment="1">
      <alignment horizontal="center" vertical="center" wrapText="1"/>
      <protection/>
    </xf>
    <xf numFmtId="3" fontId="3" fillId="0" borderId="14" xfId="44" applyNumberFormat="1" applyFont="1" applyBorder="1" applyAlignment="1">
      <alignment vertical="center"/>
      <protection/>
    </xf>
    <xf numFmtId="3" fontId="4" fillId="0" borderId="22" xfId="44" applyNumberFormat="1" applyFont="1" applyBorder="1" applyAlignment="1">
      <alignment vertical="center"/>
      <protection/>
    </xf>
    <xf numFmtId="3" fontId="3" fillId="0" borderId="22" xfId="44" applyNumberFormat="1" applyFont="1" applyBorder="1" applyAlignment="1">
      <alignment vertical="center"/>
      <protection/>
    </xf>
    <xf numFmtId="0" fontId="12" fillId="0" borderId="18" xfId="44" applyFont="1" applyBorder="1" applyAlignment="1">
      <alignment vertical="center" wrapText="1"/>
      <protection/>
    </xf>
    <xf numFmtId="0" fontId="9" fillId="0" borderId="18" xfId="44" applyFont="1" applyBorder="1" applyAlignment="1">
      <alignment vertical="center" wrapText="1"/>
      <protection/>
    </xf>
    <xf numFmtId="0" fontId="3" fillId="0" borderId="23" xfId="44" applyFont="1" applyBorder="1" applyAlignment="1">
      <alignment horizontal="center" vertical="center" wrapText="1"/>
      <protection/>
    </xf>
    <xf numFmtId="0" fontId="3" fillId="0" borderId="21" xfId="44" applyFont="1" applyBorder="1" applyAlignment="1">
      <alignment horizontal="center" vertical="center" wrapText="1"/>
      <protection/>
    </xf>
    <xf numFmtId="0" fontId="3" fillId="0" borderId="24" xfId="44" applyFont="1" applyBorder="1" applyAlignment="1">
      <alignment horizontal="center" vertical="center" wrapText="1"/>
      <protection/>
    </xf>
    <xf numFmtId="0" fontId="3" fillId="0" borderId="15" xfId="44" applyFont="1" applyBorder="1" applyAlignment="1">
      <alignment vertical="center" wrapText="1"/>
      <protection/>
    </xf>
    <xf numFmtId="0" fontId="3" fillId="0" borderId="16" xfId="44" applyFont="1" applyBorder="1" applyAlignment="1">
      <alignment vertical="center" wrapText="1"/>
      <protection/>
    </xf>
    <xf numFmtId="3" fontId="3" fillId="0" borderId="16" xfId="44" applyNumberFormat="1" applyFont="1" applyBorder="1" applyAlignment="1">
      <alignment vertical="center"/>
      <protection/>
    </xf>
    <xf numFmtId="3" fontId="3" fillId="0" borderId="17" xfId="44" applyNumberFormat="1" applyFont="1" applyBorder="1" applyAlignment="1">
      <alignment vertical="center"/>
      <protection/>
    </xf>
    <xf numFmtId="0" fontId="11" fillId="0" borderId="23" xfId="44" applyFont="1" applyBorder="1" applyAlignment="1">
      <alignment horizontal="right" vertical="center" wrapText="1"/>
      <protection/>
    </xf>
    <xf numFmtId="0" fontId="11" fillId="0" borderId="21" xfId="44" applyFont="1" applyBorder="1" applyAlignment="1">
      <alignment horizontal="center" vertical="center" wrapText="1"/>
      <protection/>
    </xf>
    <xf numFmtId="0" fontId="4" fillId="0" borderId="23" xfId="44" applyFont="1" applyBorder="1" applyAlignment="1">
      <alignment vertical="center" wrapText="1"/>
      <protection/>
    </xf>
    <xf numFmtId="0" fontId="3" fillId="0" borderId="23" xfId="44" applyFont="1" applyBorder="1" applyAlignment="1">
      <alignment horizontal="left" vertical="center" wrapText="1"/>
      <protection/>
    </xf>
    <xf numFmtId="3" fontId="4" fillId="0" borderId="21" xfId="44" applyNumberFormat="1" applyFont="1" applyBorder="1" applyAlignment="1">
      <alignment vertical="center"/>
      <protection/>
    </xf>
    <xf numFmtId="3" fontId="4" fillId="0" borderId="24" xfId="44" applyNumberFormat="1" applyFont="1" applyBorder="1" applyAlignment="1">
      <alignment vertical="center"/>
      <protection/>
    </xf>
    <xf numFmtId="0" fontId="3" fillId="0" borderId="15" xfId="44" applyFont="1" applyBorder="1" applyAlignment="1">
      <alignment horizontal="left" vertical="center" wrapText="1"/>
      <protection/>
    </xf>
    <xf numFmtId="0" fontId="3" fillId="0" borderId="23" xfId="44" applyFont="1" applyBorder="1" applyAlignment="1">
      <alignment vertical="center" wrapText="1"/>
      <protection/>
    </xf>
    <xf numFmtId="0" fontId="4" fillId="0" borderId="16" xfId="44" applyFont="1" applyBorder="1" applyAlignment="1">
      <alignment vertical="center" wrapText="1"/>
      <protection/>
    </xf>
    <xf numFmtId="49" fontId="11" fillId="0" borderId="14" xfId="44" applyNumberFormat="1" applyFont="1" applyBorder="1" applyAlignment="1">
      <alignment horizontal="center" vertical="center" wrapText="1"/>
      <protection/>
    </xf>
    <xf numFmtId="0" fontId="4" fillId="0" borderId="21" xfId="44" applyFont="1" applyBorder="1" applyAlignment="1">
      <alignment vertical="center" wrapText="1"/>
      <protection/>
    </xf>
    <xf numFmtId="0" fontId="11" fillId="0" borderId="16" xfId="44" applyFont="1" applyBorder="1" applyAlignment="1">
      <alignment horizontal="center" vertical="center" wrapText="1"/>
      <protection/>
    </xf>
    <xf numFmtId="3" fontId="3" fillId="0" borderId="21" xfId="44" applyNumberFormat="1" applyFont="1" applyBorder="1" applyAlignment="1">
      <alignment vertical="center"/>
      <protection/>
    </xf>
    <xf numFmtId="3" fontId="3" fillId="0" borderId="24" xfId="44" applyNumberFormat="1" applyFont="1" applyBorder="1" applyAlignment="1">
      <alignment vertical="center"/>
      <protection/>
    </xf>
    <xf numFmtId="49" fontId="3" fillId="0" borderId="21" xfId="44" applyNumberFormat="1" applyFont="1" applyBorder="1" applyAlignment="1">
      <alignment horizontal="center" vertical="center" wrapText="1"/>
      <protection/>
    </xf>
    <xf numFmtId="0" fontId="3" fillId="0" borderId="25" xfId="44" applyFont="1" applyBorder="1" applyAlignment="1">
      <alignment horizontal="left" vertical="center" wrapText="1"/>
      <protection/>
    </xf>
    <xf numFmtId="0" fontId="3" fillId="0" borderId="26" xfId="44" applyFont="1" applyBorder="1" applyAlignment="1">
      <alignment horizontal="center" vertical="center" wrapText="1"/>
      <protection/>
    </xf>
    <xf numFmtId="49" fontId="3" fillId="0" borderId="26" xfId="44" applyNumberFormat="1" applyFont="1" applyBorder="1" applyAlignment="1">
      <alignment horizontal="center" vertical="center" wrapText="1"/>
      <protection/>
    </xf>
    <xf numFmtId="0" fontId="3" fillId="0" borderId="15" xfId="43" applyFont="1" applyBorder="1" applyAlignment="1">
      <alignment horizontal="center" vertical="center" wrapText="1"/>
      <protection/>
    </xf>
    <xf numFmtId="0" fontId="3" fillId="0" borderId="16" xfId="43" applyFont="1" applyBorder="1" applyAlignment="1">
      <alignment horizontal="center" vertical="center" wrapText="1"/>
      <protection/>
    </xf>
    <xf numFmtId="14" fontId="3" fillId="0" borderId="16" xfId="43" applyNumberFormat="1" applyFont="1" applyBorder="1" applyAlignment="1">
      <alignment horizontal="center" vertical="center" wrapText="1"/>
      <protection/>
    </xf>
    <xf numFmtId="14" fontId="3" fillId="0" borderId="17" xfId="43" applyNumberFormat="1" applyFont="1" applyBorder="1" applyAlignment="1">
      <alignment horizontal="center" vertical="center" wrapText="1"/>
      <protection/>
    </xf>
    <xf numFmtId="0" fontId="4" fillId="0" borderId="18" xfId="43" applyFont="1" applyBorder="1" applyAlignment="1">
      <alignment wrapText="1"/>
      <protection/>
    </xf>
    <xf numFmtId="0" fontId="4" fillId="0" borderId="27" xfId="43" applyFont="1" applyBorder="1" applyAlignment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>
      <alignment horizontal="center" vertical="center" wrapText="1"/>
      <protection/>
    </xf>
    <xf numFmtId="0" fontId="3" fillId="0" borderId="21" xfId="43" applyFont="1" applyBorder="1" applyAlignment="1">
      <alignment horizontal="center" vertical="center" wrapText="1"/>
      <protection/>
    </xf>
    <xf numFmtId="49" fontId="3" fillId="0" borderId="21" xfId="43" applyNumberFormat="1" applyFont="1" applyBorder="1" applyAlignment="1">
      <alignment horizontal="center" vertical="center" wrapText="1"/>
      <protection/>
    </xf>
    <xf numFmtId="49" fontId="3" fillId="0" borderId="24" xfId="43" applyNumberFormat="1" applyFont="1" applyBorder="1" applyAlignment="1">
      <alignment horizontal="center" vertical="center" wrapText="1"/>
      <protection/>
    </xf>
    <xf numFmtId="0" fontId="11" fillId="0" borderId="30" xfId="43" applyFont="1" applyBorder="1" applyAlignment="1">
      <alignment wrapText="1"/>
      <protection/>
    </xf>
    <xf numFmtId="49" fontId="11" fillId="0" borderId="20" xfId="43" applyNumberFormat="1" applyFont="1" applyBorder="1" applyAlignment="1">
      <alignment horizontal="center" wrapText="1"/>
      <protection/>
    </xf>
    <xf numFmtId="0" fontId="11" fillId="0" borderId="15" xfId="43" applyFont="1" applyBorder="1" applyAlignment="1">
      <alignment wrapText="1"/>
      <protection/>
    </xf>
    <xf numFmtId="49" fontId="11" fillId="0" borderId="16" xfId="43" applyNumberFormat="1" applyFont="1" applyBorder="1" applyAlignment="1">
      <alignment wrapText="1"/>
      <protection/>
    </xf>
    <xf numFmtId="3" fontId="4" fillId="0" borderId="16" xfId="43" applyNumberFormat="1" applyFont="1" applyBorder="1" applyAlignment="1">
      <alignment wrapText="1"/>
      <protection/>
    </xf>
    <xf numFmtId="3" fontId="4" fillId="0" borderId="17" xfId="43" applyNumberFormat="1" applyFont="1" applyBorder="1" applyAlignment="1">
      <alignment wrapText="1"/>
      <protection/>
    </xf>
    <xf numFmtId="0" fontId="3" fillId="0" borderId="27" xfId="43" applyFont="1" applyBorder="1" applyAlignment="1">
      <alignment horizontal="right" wrapText="1"/>
      <protection/>
    </xf>
    <xf numFmtId="49" fontId="3" fillId="0" borderId="28" xfId="43" applyNumberFormat="1" applyFont="1" applyBorder="1" applyAlignment="1">
      <alignment horizontal="center" wrapText="1"/>
      <protection/>
    </xf>
    <xf numFmtId="49" fontId="11" fillId="0" borderId="16" xfId="43" applyNumberFormat="1" applyFont="1" applyBorder="1" applyAlignment="1">
      <alignment horizontal="center" wrapText="1"/>
      <protection/>
    </xf>
    <xf numFmtId="0" fontId="3" fillId="0" borderId="23" xfId="43" applyFont="1" applyBorder="1" applyAlignment="1">
      <alignment horizontal="right" wrapText="1"/>
      <protection/>
    </xf>
    <xf numFmtId="49" fontId="3" fillId="0" borderId="21" xfId="43" applyNumberFormat="1" applyFont="1" applyBorder="1" applyAlignment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>
      <alignment wrapText="1"/>
      <protection/>
    </xf>
    <xf numFmtId="49" fontId="3" fillId="0" borderId="26" xfId="43" applyNumberFormat="1" applyFont="1" applyBorder="1" applyAlignment="1">
      <alignment horizontal="center" wrapText="1"/>
      <protection/>
    </xf>
    <xf numFmtId="0" fontId="11" fillId="0" borderId="32" xfId="43" applyFont="1" applyBorder="1" applyAlignment="1">
      <alignment wrapText="1"/>
      <protection/>
    </xf>
    <xf numFmtId="49" fontId="11" fillId="0" borderId="33" xfId="43" applyNumberFormat="1" applyFont="1" applyBorder="1" applyAlignment="1">
      <alignment horizontal="center" wrapText="1"/>
      <protection/>
    </xf>
    <xf numFmtId="0" fontId="4" fillId="0" borderId="30" xfId="43" applyFont="1" applyBorder="1" applyAlignment="1">
      <alignment wrapText="1"/>
      <protection/>
    </xf>
    <xf numFmtId="0" fontId="11" fillId="0" borderId="25" xfId="43" applyFont="1" applyBorder="1" applyAlignment="1">
      <alignment wrapText="1"/>
      <protection/>
    </xf>
    <xf numFmtId="49" fontId="11" fillId="0" borderId="26" xfId="43" applyNumberFormat="1" applyFont="1" applyBorder="1" applyAlignment="1">
      <alignment horizontal="center" wrapText="1"/>
      <protection/>
    </xf>
    <xf numFmtId="3" fontId="3" fillId="0" borderId="26" xfId="43" applyNumberFormat="1" applyFont="1" applyBorder="1" applyAlignment="1">
      <alignment wrapText="1"/>
      <protection/>
    </xf>
    <xf numFmtId="3" fontId="3" fillId="0" borderId="34" xfId="43" applyNumberFormat="1" applyFont="1" applyBorder="1" applyAlignment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Border="1" applyAlignment="1">
      <alignment wrapText="1"/>
      <protection/>
    </xf>
    <xf numFmtId="3" fontId="11" fillId="0" borderId="34" xfId="43" applyNumberFormat="1" applyFont="1" applyBorder="1" applyAlignment="1">
      <alignment wrapText="1"/>
      <protection/>
    </xf>
    <xf numFmtId="49" fontId="6" fillId="0" borderId="20" xfId="43" applyNumberFormat="1" applyFont="1" applyBorder="1" applyAlignment="1">
      <alignment horizontal="center" wrapText="1"/>
      <protection/>
    </xf>
    <xf numFmtId="49" fontId="6" fillId="0" borderId="28" xfId="43" applyNumberFormat="1" applyFont="1" applyBorder="1" applyAlignment="1">
      <alignment horizontal="center" wrapText="1"/>
      <protection/>
    </xf>
    <xf numFmtId="49" fontId="4" fillId="0" borderId="16" xfId="45" applyNumberFormat="1" applyFont="1" applyBorder="1" applyAlignment="1">
      <alignment horizontal="center" vertical="center" wrapText="1"/>
      <protection/>
    </xf>
    <xf numFmtId="3" fontId="4" fillId="0" borderId="22" xfId="45" applyNumberFormat="1" applyFont="1" applyBorder="1" applyAlignment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>
      <alignment vertical="center" wrapText="1"/>
      <protection/>
    </xf>
    <xf numFmtId="0" fontId="4" fillId="0" borderId="14" xfId="40" applyFont="1" applyBorder="1" applyAlignment="1">
      <alignment vertical="center"/>
      <protection/>
    </xf>
    <xf numFmtId="0" fontId="11" fillId="0" borderId="14" xfId="40" applyFont="1" applyBorder="1" applyAlignment="1">
      <alignment horizontal="right" vertical="center"/>
      <protection/>
    </xf>
    <xf numFmtId="0" fontId="3" fillId="0" borderId="14" xfId="40" applyFont="1" applyBorder="1" applyAlignment="1">
      <alignment horizontal="left" vertical="center"/>
      <protection/>
    </xf>
    <xf numFmtId="0" fontId="4" fillId="0" borderId="14" xfId="40" applyFont="1" applyBorder="1" applyAlignment="1">
      <alignment horizontal="right" vertical="center" wrapText="1"/>
      <protection/>
    </xf>
    <xf numFmtId="0" fontId="3" fillId="0" borderId="19" xfId="40" applyFont="1" applyBorder="1" applyAlignment="1">
      <alignment vertical="center" wrapText="1"/>
      <protection/>
    </xf>
    <xf numFmtId="0" fontId="6" fillId="0" borderId="14" xfId="40" applyFont="1" applyBorder="1" applyAlignment="1">
      <alignment vertical="center"/>
      <protection/>
    </xf>
    <xf numFmtId="0" fontId="3" fillId="0" borderId="14" xfId="40" applyFont="1" applyBorder="1" applyAlignment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11" fillId="0" borderId="14" xfId="40" applyFont="1" applyBorder="1" applyAlignment="1">
      <alignment horizontal="right" vertical="center" wrapText="1"/>
      <protection/>
    </xf>
    <xf numFmtId="1" fontId="4" fillId="0" borderId="14" xfId="40" applyNumberFormat="1" applyFont="1" applyBorder="1" applyAlignment="1">
      <alignment horizontal="right" vertical="center" wrapText="1"/>
      <protection/>
    </xf>
    <xf numFmtId="0" fontId="11" fillId="0" borderId="21" xfId="40" applyFont="1" applyBorder="1" applyAlignment="1">
      <alignment horizontal="right" vertical="center" wrapText="1"/>
      <protection/>
    </xf>
    <xf numFmtId="0" fontId="4" fillId="0" borderId="21" xfId="40" applyFont="1" applyBorder="1" applyAlignment="1">
      <alignment horizontal="right" vertical="center" wrapText="1"/>
      <protection/>
    </xf>
    <xf numFmtId="1" fontId="4" fillId="35" borderId="36" xfId="40" applyNumberFormat="1" applyFont="1" applyFill="1" applyBorder="1" applyAlignment="1">
      <alignment horizontal="right" vertical="center" wrapText="1"/>
      <protection/>
    </xf>
    <xf numFmtId="0" fontId="4" fillId="0" borderId="20" xfId="40" applyFont="1" applyBorder="1" applyAlignment="1">
      <alignment horizontal="right" vertical="center" wrapText="1"/>
      <protection/>
    </xf>
    <xf numFmtId="0" fontId="3" fillId="0" borderId="16" xfId="40" applyFont="1" applyBorder="1" applyAlignment="1">
      <alignment horizontal="centerContinuous" vertical="center" wrapText="1"/>
      <protection/>
    </xf>
    <xf numFmtId="0" fontId="3" fillId="0" borderId="18" xfId="40" applyFont="1" applyBorder="1" applyAlignment="1">
      <alignment horizontal="right" vertical="center" wrapText="1"/>
      <protection/>
    </xf>
    <xf numFmtId="0" fontId="4" fillId="0" borderId="18" xfId="40" applyFont="1" applyBorder="1" applyAlignment="1">
      <alignment horizontal="right" vertical="center"/>
      <protection/>
    </xf>
    <xf numFmtId="0" fontId="4" fillId="0" borderId="22" xfId="40" applyFont="1" applyBorder="1" applyAlignment="1">
      <alignment horizontal="right" vertical="center" wrapText="1"/>
      <protection/>
    </xf>
    <xf numFmtId="0" fontId="3" fillId="0" borderId="18" xfId="40" applyFont="1" applyBorder="1" applyAlignment="1">
      <alignment horizontal="right" vertical="center"/>
      <protection/>
    </xf>
    <xf numFmtId="0" fontId="4" fillId="0" borderId="18" xfId="40" applyFont="1" applyBorder="1" applyAlignment="1">
      <alignment horizontal="right" vertical="center" wrapText="1"/>
      <protection/>
    </xf>
    <xf numFmtId="0" fontId="4" fillId="0" borderId="24" xfId="40" applyFont="1" applyBorder="1" applyAlignment="1">
      <alignment horizontal="right" vertical="center" wrapText="1"/>
      <protection/>
    </xf>
    <xf numFmtId="1" fontId="4" fillId="35" borderId="37" xfId="40" applyNumberFormat="1" applyFont="1" applyFill="1" applyBorder="1" applyAlignment="1">
      <alignment horizontal="right" vertical="center" wrapText="1"/>
      <protection/>
    </xf>
    <xf numFmtId="0" fontId="4" fillId="0" borderId="31" xfId="40" applyFont="1" applyBorder="1" applyAlignment="1">
      <alignment horizontal="right" vertical="center" wrapText="1"/>
      <protection/>
    </xf>
    <xf numFmtId="0" fontId="4" fillId="0" borderId="27" xfId="40" applyFont="1" applyBorder="1" applyAlignment="1">
      <alignment horizontal="right" vertical="center"/>
      <protection/>
    </xf>
    <xf numFmtId="0" fontId="3" fillId="0" borderId="28" xfId="40" applyFont="1" applyBorder="1" applyAlignment="1">
      <alignment vertical="center"/>
      <protection/>
    </xf>
    <xf numFmtId="49" fontId="3" fillId="0" borderId="28" xfId="40" applyNumberFormat="1" applyFont="1" applyBorder="1" applyAlignment="1">
      <alignment horizontal="center" vertical="center" wrapText="1"/>
      <protection/>
    </xf>
    <xf numFmtId="1" fontId="3" fillId="0" borderId="28" xfId="40" applyNumberFormat="1" applyFont="1" applyBorder="1" applyAlignment="1">
      <alignment horizontal="right" vertical="center" wrapText="1"/>
      <protection/>
    </xf>
    <xf numFmtId="1" fontId="3" fillId="0" borderId="29" xfId="40" applyNumberFormat="1" applyFont="1" applyBorder="1" applyAlignment="1">
      <alignment horizontal="right" vertical="center" wrapText="1"/>
      <protection/>
    </xf>
    <xf numFmtId="0" fontId="3" fillId="0" borderId="21" xfId="40" applyFont="1" applyBorder="1" applyAlignment="1">
      <alignment horizontal="centerContinuous"/>
      <protection/>
    </xf>
    <xf numFmtId="0" fontId="3" fillId="0" borderId="21" xfId="40" applyFont="1" applyBorder="1" applyAlignment="1">
      <alignment horizontal="center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3" fillId="0" borderId="24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vertical="center" wrapText="1"/>
      <protection/>
    </xf>
    <xf numFmtId="49" fontId="3" fillId="35" borderId="16" xfId="40" applyNumberFormat="1" applyFont="1" applyFill="1" applyBorder="1" applyAlignment="1">
      <alignment vertical="center" wrapText="1"/>
      <protection/>
    </xf>
    <xf numFmtId="0" fontId="4" fillId="35" borderId="16" xfId="40" applyFont="1" applyFill="1" applyBorder="1" applyAlignment="1">
      <alignment horizontal="right" vertical="center" wrapText="1"/>
      <protection/>
    </xf>
    <xf numFmtId="0" fontId="4" fillId="35" borderId="17" xfId="40" applyFont="1" applyFill="1" applyBorder="1" applyAlignment="1">
      <alignment horizontal="right" vertical="center" wrapText="1"/>
      <protection/>
    </xf>
    <xf numFmtId="0" fontId="3" fillId="0" borderId="23" xfId="40" applyFont="1" applyBorder="1" applyAlignment="1">
      <alignment horizontal="centerContinuous"/>
      <protection/>
    </xf>
    <xf numFmtId="0" fontId="3" fillId="0" borderId="15" xfId="40" applyFont="1" applyBorder="1" applyAlignment="1">
      <alignment horizontal="right" vertical="center" wrapText="1"/>
      <protection/>
    </xf>
    <xf numFmtId="0" fontId="4" fillId="0" borderId="18" xfId="40" applyFont="1" applyBorder="1" applyAlignment="1" quotePrefix="1">
      <alignment horizontal="right" vertical="center"/>
      <protection/>
    </xf>
    <xf numFmtId="3" fontId="4" fillId="0" borderId="14" xfId="37" applyNumberFormat="1" applyFont="1" applyBorder="1" applyAlignment="1">
      <alignment horizontal="right" vertical="center" wrapText="1"/>
      <protection/>
    </xf>
    <xf numFmtId="0" fontId="3" fillId="0" borderId="15" xfId="37" applyFont="1" applyBorder="1" applyAlignment="1">
      <alignment horizontal="center" vertical="center" wrapText="1"/>
      <protection/>
    </xf>
    <xf numFmtId="49" fontId="3" fillId="0" borderId="16" xfId="37" applyNumberFormat="1" applyFont="1" applyBorder="1" applyAlignment="1">
      <alignment horizontal="center" vertical="center" wrapText="1"/>
      <protection/>
    </xf>
    <xf numFmtId="0" fontId="3" fillId="0" borderId="16" xfId="37" applyFont="1" applyBorder="1" applyAlignment="1">
      <alignment horizontal="centerContinuous" vertical="center" wrapText="1"/>
      <protection/>
    </xf>
    <xf numFmtId="0" fontId="3" fillId="0" borderId="17" xfId="37" applyFont="1" applyBorder="1" applyAlignment="1">
      <alignment horizontal="centerContinuous" vertical="center" wrapText="1"/>
      <protection/>
    </xf>
    <xf numFmtId="0" fontId="3" fillId="0" borderId="22" xfId="37" applyFont="1" applyBorder="1" applyAlignment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Border="1" applyAlignment="1">
      <alignment horizontal="right" vertical="center" wrapText="1"/>
      <protection/>
    </xf>
    <xf numFmtId="0" fontId="4" fillId="0" borderId="18" xfId="37" applyFont="1" applyBorder="1" applyAlignment="1">
      <alignment horizontal="left" vertical="center" wrapText="1"/>
      <protection/>
    </xf>
    <xf numFmtId="49" fontId="3" fillId="0" borderId="28" xfId="37" applyNumberFormat="1" applyFont="1" applyBorder="1" applyAlignment="1">
      <alignment horizontal="center" vertical="center" wrapText="1"/>
      <protection/>
    </xf>
    <xf numFmtId="3" fontId="4" fillId="0" borderId="28" xfId="37" applyNumberFormat="1" applyFont="1" applyBorder="1" applyAlignment="1">
      <alignment horizontal="right" vertical="center" wrapText="1"/>
      <protection/>
    </xf>
    <xf numFmtId="0" fontId="3" fillId="0" borderId="15" xfId="37" applyFont="1" applyBorder="1" applyAlignment="1">
      <alignment horizontal="left" vertical="center" wrapText="1"/>
      <protection/>
    </xf>
    <xf numFmtId="3" fontId="4" fillId="0" borderId="17" xfId="37" applyNumberFormat="1" applyFont="1" applyBorder="1" applyAlignment="1">
      <alignment horizontal="right" vertical="center" wrapText="1"/>
      <protection/>
    </xf>
    <xf numFmtId="0" fontId="3" fillId="0" borderId="38" xfId="37" applyFont="1" applyBorder="1" applyAlignment="1">
      <alignment horizontal="left" vertical="center" wrapText="1"/>
      <protection/>
    </xf>
    <xf numFmtId="49" fontId="11" fillId="0" borderId="39" xfId="37" applyNumberFormat="1" applyFont="1" applyBorder="1" applyAlignment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Border="1" applyAlignment="1">
      <alignment horizontal="right" vertical="center" wrapText="1"/>
      <protection/>
    </xf>
    <xf numFmtId="0" fontId="3" fillId="0" borderId="30" xfId="37" applyFont="1" applyBorder="1" applyAlignment="1">
      <alignment horizontal="left" vertical="center" wrapText="1"/>
      <protection/>
    </xf>
    <xf numFmtId="3" fontId="4" fillId="0" borderId="20" xfId="37" applyNumberFormat="1" applyFont="1" applyBorder="1" applyAlignment="1">
      <alignment horizontal="right" vertical="center" wrapText="1"/>
      <protection/>
    </xf>
    <xf numFmtId="3" fontId="4" fillId="0" borderId="31" xfId="37" applyNumberFormat="1" applyFont="1" applyBorder="1" applyAlignment="1">
      <alignment horizontal="right" vertical="center" wrapText="1"/>
      <protection/>
    </xf>
    <xf numFmtId="3" fontId="4" fillId="0" borderId="16" xfId="37" applyNumberFormat="1" applyFont="1" applyBorder="1" applyAlignment="1">
      <alignment horizontal="right" vertical="center" wrapText="1"/>
      <protection/>
    </xf>
    <xf numFmtId="0" fontId="11" fillId="0" borderId="27" xfId="37" applyFont="1" applyBorder="1" applyAlignment="1">
      <alignment horizontal="right" vertical="center" wrapText="1"/>
      <protection/>
    </xf>
    <xf numFmtId="49" fontId="11" fillId="0" borderId="28" xfId="37" applyNumberFormat="1" applyFont="1" applyBorder="1" applyAlignment="1">
      <alignment horizontal="center" vertical="center" wrapText="1"/>
      <protection/>
    </xf>
    <xf numFmtId="49" fontId="3" fillId="0" borderId="20" xfId="37" applyNumberFormat="1" applyFont="1" applyBorder="1" applyAlignment="1">
      <alignment horizontal="left" vertical="center" wrapText="1"/>
      <protection/>
    </xf>
    <xf numFmtId="0" fontId="4" fillId="0" borderId="27" xfId="37" applyFont="1" applyBorder="1" applyAlignment="1">
      <alignment horizontal="left" vertical="center" wrapText="1"/>
      <protection/>
    </xf>
    <xf numFmtId="3" fontId="4" fillId="0" borderId="29" xfId="37" applyNumberFormat="1" applyFont="1" applyBorder="1" applyAlignment="1">
      <alignment horizontal="right" vertical="center" wrapText="1"/>
      <protection/>
    </xf>
    <xf numFmtId="0" fontId="11" fillId="0" borderId="23" xfId="37" applyFont="1" applyBorder="1" applyAlignment="1">
      <alignment horizontal="right" vertical="center" wrapText="1"/>
      <protection/>
    </xf>
    <xf numFmtId="49" fontId="11" fillId="0" borderId="21" xfId="37" applyNumberFormat="1" applyFont="1" applyBorder="1" applyAlignment="1">
      <alignment horizontal="center" vertical="center" wrapText="1"/>
      <protection/>
    </xf>
    <xf numFmtId="0" fontId="3" fillId="0" borderId="25" xfId="37" applyFont="1" applyBorder="1" applyAlignment="1">
      <alignment horizontal="left" vertical="center" wrapText="1"/>
      <protection/>
    </xf>
    <xf numFmtId="49" fontId="3" fillId="0" borderId="26" xfId="37" applyNumberFormat="1" applyFont="1" applyBorder="1" applyAlignment="1">
      <alignment horizontal="center" vertical="center" wrapText="1"/>
      <protection/>
    </xf>
    <xf numFmtId="0" fontId="3" fillId="0" borderId="16" xfId="37" applyFont="1" applyBorder="1" applyAlignment="1">
      <alignment horizontal="center" vertical="center" wrapText="1"/>
      <protection/>
    </xf>
    <xf numFmtId="0" fontId="3" fillId="0" borderId="17" xfId="37" applyFont="1" applyBorder="1" applyAlignment="1">
      <alignment horizontal="center" vertical="center" wrapText="1"/>
      <protection/>
    </xf>
    <xf numFmtId="1" fontId="4" fillId="0" borderId="22" xfId="37" applyNumberFormat="1" applyFont="1" applyBorder="1" applyAlignment="1">
      <alignment horizontal="right" vertical="center" wrapText="1"/>
      <protection/>
    </xf>
    <xf numFmtId="0" fontId="4" fillId="0" borderId="22" xfId="37" applyFont="1" applyBorder="1" applyAlignment="1">
      <alignment horizontal="right" vertical="center" wrapText="1"/>
      <protection/>
    </xf>
    <xf numFmtId="0" fontId="4" fillId="0" borderId="18" xfId="37" applyFont="1" applyBorder="1" applyAlignment="1">
      <alignment vertical="center" wrapText="1"/>
      <protection/>
    </xf>
    <xf numFmtId="0" fontId="4" fillId="0" borderId="18" xfId="37" applyFont="1" applyBorder="1" applyAlignment="1" quotePrefix="1">
      <alignment horizontal="left" vertical="center" wrapText="1"/>
      <protection/>
    </xf>
    <xf numFmtId="1" fontId="4" fillId="0" borderId="20" xfId="37" applyNumberFormat="1" applyFont="1" applyBorder="1" applyAlignment="1">
      <alignment horizontal="right" vertical="center" wrapText="1"/>
      <protection/>
    </xf>
    <xf numFmtId="1" fontId="4" fillId="0" borderId="31" xfId="37" applyNumberFormat="1" applyFont="1" applyBorder="1" applyAlignment="1">
      <alignment horizontal="right"/>
      <protection/>
    </xf>
    <xf numFmtId="49" fontId="3" fillId="0" borderId="16" xfId="37" applyNumberFormat="1" applyFont="1" applyBorder="1" applyAlignment="1">
      <alignment horizontal="left" vertical="center" wrapText="1"/>
      <protection/>
    </xf>
    <xf numFmtId="0" fontId="4" fillId="0" borderId="16" xfId="37" applyFont="1" applyBorder="1" applyAlignment="1">
      <alignment horizontal="right" vertical="center" wrapText="1"/>
      <protection/>
    </xf>
    <xf numFmtId="0" fontId="4" fillId="0" borderId="17" xfId="37" applyFont="1" applyBorder="1" applyAlignment="1">
      <alignment horizontal="right"/>
      <protection/>
    </xf>
    <xf numFmtId="0" fontId="3" fillId="0" borderId="23" xfId="37" applyFont="1" applyBorder="1" applyAlignment="1">
      <alignment horizontal="left" vertical="center" wrapText="1"/>
      <protection/>
    </xf>
    <xf numFmtId="1" fontId="4" fillId="0" borderId="21" xfId="37" applyNumberFormat="1" applyFont="1" applyBorder="1" applyAlignment="1">
      <alignment horizontal="right" vertical="center" wrapText="1"/>
      <protection/>
    </xf>
    <xf numFmtId="1" fontId="4" fillId="0" borderId="24" xfId="37" applyNumberFormat="1" applyFont="1" applyBorder="1" applyAlignment="1">
      <alignment horizontal="right"/>
      <protection/>
    </xf>
    <xf numFmtId="0" fontId="3" fillId="0" borderId="41" xfId="37" applyFont="1" applyBorder="1" applyAlignment="1">
      <alignment horizontal="left" vertical="center" wrapText="1"/>
      <protection/>
    </xf>
    <xf numFmtId="49" fontId="3" fillId="0" borderId="42" xfId="37" applyNumberFormat="1" applyFont="1" applyBorder="1" applyAlignment="1">
      <alignment horizontal="center" vertical="center" wrapText="1"/>
      <protection/>
    </xf>
    <xf numFmtId="1" fontId="4" fillId="0" borderId="16" xfId="37" applyNumberFormat="1" applyFont="1" applyBorder="1" applyAlignment="1">
      <alignment horizontal="right" vertical="center" wrapText="1"/>
      <protection/>
    </xf>
    <xf numFmtId="1" fontId="4" fillId="0" borderId="17" xfId="37" applyNumberFormat="1" applyFont="1" applyBorder="1" applyAlignment="1">
      <alignment horizontal="right"/>
      <protection/>
    </xf>
    <xf numFmtId="1" fontId="4" fillId="0" borderId="22" xfId="37" applyNumberFormat="1" applyFont="1" applyBorder="1" applyAlignment="1">
      <alignment horizontal="right"/>
      <protection/>
    </xf>
    <xf numFmtId="0" fontId="11" fillId="0" borderId="41" xfId="37" applyFont="1" applyBorder="1" applyAlignment="1">
      <alignment horizontal="left" vertical="center" wrapText="1"/>
      <protection/>
    </xf>
    <xf numFmtId="0" fontId="4" fillId="0" borderId="15" xfId="37" applyFont="1" applyBorder="1" applyAlignment="1">
      <alignment horizontal="left" vertical="center" wrapText="1"/>
      <protection/>
    </xf>
    <xf numFmtId="49" fontId="4" fillId="0" borderId="16" xfId="37" applyNumberFormat="1" applyFont="1" applyBorder="1" applyAlignment="1">
      <alignment horizontal="center" vertical="center" wrapText="1"/>
      <protection/>
    </xf>
    <xf numFmtId="49" fontId="4" fillId="0" borderId="28" xfId="37" applyNumberFormat="1" applyFont="1" applyBorder="1" applyAlignment="1">
      <alignment horizontal="center" vertical="center" wrapText="1"/>
      <protection/>
    </xf>
    <xf numFmtId="1" fontId="4" fillId="0" borderId="29" xfId="37" applyNumberFormat="1" applyFont="1" applyBorder="1" applyAlignment="1">
      <alignment horizontal="right"/>
      <protection/>
    </xf>
    <xf numFmtId="49" fontId="11" fillId="0" borderId="42" xfId="37" applyNumberFormat="1" applyFont="1" applyBorder="1" applyAlignment="1">
      <alignment horizontal="center" vertical="center" wrapText="1"/>
      <protection/>
    </xf>
    <xf numFmtId="0" fontId="11" fillId="0" borderId="42" xfId="37" applyFont="1" applyBorder="1" applyAlignment="1">
      <alignment horizontal="right" vertical="center" wrapText="1"/>
      <protection/>
    </xf>
    <xf numFmtId="0" fontId="11" fillId="0" borderId="43" xfId="37" applyFont="1" applyBorder="1" applyAlignment="1">
      <alignment horizontal="right" vertical="center" wrapText="1"/>
      <protection/>
    </xf>
    <xf numFmtId="1" fontId="3" fillId="0" borderId="42" xfId="37" applyNumberFormat="1" applyFont="1" applyBorder="1" applyAlignment="1">
      <alignment horizontal="right" vertical="center" wrapText="1"/>
      <protection/>
    </xf>
    <xf numFmtId="1" fontId="3" fillId="0" borderId="43" xfId="37" applyNumberFormat="1" applyFont="1" applyBorder="1" applyAlignment="1">
      <alignment horizontal="right" vertical="center" wrapText="1"/>
      <protection/>
    </xf>
    <xf numFmtId="0" fontId="4" fillId="0" borderId="23" xfId="37" applyFont="1" applyBorder="1" applyAlignment="1">
      <alignment horizontal="center" vertical="center" wrapText="1"/>
      <protection/>
    </xf>
    <xf numFmtId="49" fontId="4" fillId="0" borderId="21" xfId="37" applyNumberFormat="1" applyFont="1" applyBorder="1" applyAlignment="1">
      <alignment horizontal="center" vertical="center" wrapText="1"/>
      <protection/>
    </xf>
    <xf numFmtId="0" fontId="4" fillId="0" borderId="21" xfId="37" applyFont="1" applyBorder="1" applyAlignment="1">
      <alignment horizontal="center" vertical="center" wrapText="1"/>
      <protection/>
    </xf>
    <xf numFmtId="0" fontId="4" fillId="0" borderId="24" xfId="37" applyFont="1" applyBorder="1" applyAlignment="1">
      <alignment horizontal="center"/>
      <protection/>
    </xf>
    <xf numFmtId="1" fontId="11" fillId="0" borderId="28" xfId="37" applyNumberFormat="1" applyFont="1" applyBorder="1" applyAlignment="1">
      <alignment horizontal="right" vertical="center" wrapText="1"/>
      <protection/>
    </xf>
    <xf numFmtId="1" fontId="11" fillId="0" borderId="29" xfId="37" applyNumberFormat="1" applyFont="1" applyBorder="1" applyAlignment="1">
      <alignment horizontal="right" vertical="center" wrapText="1"/>
      <protection/>
    </xf>
    <xf numFmtId="0" fontId="11" fillId="0" borderId="28" xfId="37" applyFont="1" applyBorder="1" applyAlignment="1">
      <alignment horizontal="right" vertical="center" wrapText="1"/>
      <protection/>
    </xf>
    <xf numFmtId="0" fontId="11" fillId="0" borderId="29" xfId="37" applyFont="1" applyBorder="1" applyAlignment="1">
      <alignment horizontal="right" vertical="center" wrapText="1"/>
      <protection/>
    </xf>
    <xf numFmtId="3" fontId="11" fillId="0" borderId="21" xfId="37" applyNumberFormat="1" applyFont="1" applyBorder="1" applyAlignment="1">
      <alignment horizontal="right" vertical="center" wrapText="1"/>
      <protection/>
    </xf>
    <xf numFmtId="3" fontId="11" fillId="0" borderId="24" xfId="37" applyNumberFormat="1" applyFont="1" applyBorder="1" applyAlignment="1">
      <alignment horizontal="right" vertical="center" wrapText="1"/>
      <protection/>
    </xf>
    <xf numFmtId="3" fontId="11" fillId="0" borderId="28" xfId="37" applyNumberFormat="1" applyFont="1" applyBorder="1" applyAlignment="1">
      <alignment horizontal="right" vertical="center" wrapText="1"/>
      <protection/>
    </xf>
    <xf numFmtId="3" fontId="11" fillId="0" borderId="29" xfId="37" applyNumberFormat="1" applyFont="1" applyBorder="1" applyAlignment="1">
      <alignment horizontal="right" vertical="center" wrapText="1"/>
      <protection/>
    </xf>
    <xf numFmtId="3" fontId="11" fillId="0" borderId="22" xfId="37" applyNumberFormat="1" applyFont="1" applyBorder="1" applyAlignment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>
      <alignment horizontal="right" vertical="center" wrapText="1"/>
      <protection/>
    </xf>
    <xf numFmtId="3" fontId="3" fillId="0" borderId="34" xfId="37" applyNumberFormat="1" applyFont="1" applyBorder="1" applyAlignment="1">
      <alignment horizontal="right" vertical="center" wrapText="1"/>
      <protection/>
    </xf>
    <xf numFmtId="0" fontId="4" fillId="0" borderId="21" xfId="37" applyFont="1" applyBorder="1" applyAlignment="1">
      <alignment horizontal="center"/>
      <protection/>
    </xf>
    <xf numFmtId="0" fontId="4" fillId="0" borderId="24" xfId="37" applyFont="1" applyBorder="1" applyAlignment="1">
      <alignment horizontal="center" vertical="center" wrapText="1"/>
      <protection/>
    </xf>
    <xf numFmtId="0" fontId="4" fillId="0" borderId="18" xfId="38" applyFont="1" applyBorder="1" applyAlignment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>
      <alignment horizontal="right" vertical="center"/>
      <protection/>
    </xf>
    <xf numFmtId="0" fontId="4" fillId="0" borderId="18" xfId="38" applyFont="1" applyBorder="1" applyAlignment="1">
      <alignment vertical="center" wrapText="1"/>
      <protection/>
    </xf>
    <xf numFmtId="0" fontId="3" fillId="0" borderId="16" xfId="38" applyFont="1" applyBorder="1" applyAlignment="1">
      <alignment horizontal="centerContinuous" vertical="center" wrapText="1"/>
      <protection/>
    </xf>
    <xf numFmtId="0" fontId="3" fillId="0" borderId="17" xfId="38" applyFont="1" applyBorder="1" applyAlignment="1">
      <alignment horizontal="centerContinuous" vertical="center" wrapText="1"/>
      <protection/>
    </xf>
    <xf numFmtId="0" fontId="11" fillId="0" borderId="27" xfId="38" applyFont="1" applyBorder="1" applyAlignment="1">
      <alignment horizontal="right" vertical="center" wrapText="1"/>
      <protection/>
    </xf>
    <xf numFmtId="49" fontId="11" fillId="0" borderId="28" xfId="38" applyNumberFormat="1" applyFont="1" applyBorder="1" applyAlignment="1">
      <alignment horizontal="center" vertical="center" wrapText="1"/>
      <protection/>
    </xf>
    <xf numFmtId="3" fontId="11" fillId="0" borderId="28" xfId="38" applyNumberFormat="1" applyFont="1" applyBorder="1" applyAlignment="1">
      <alignment horizontal="right" vertical="center"/>
      <protection/>
    </xf>
    <xf numFmtId="3" fontId="11" fillId="0" borderId="29" xfId="38" applyNumberFormat="1" applyFont="1" applyBorder="1" applyAlignment="1">
      <alignment horizontal="right" vertical="center"/>
      <protection/>
    </xf>
    <xf numFmtId="0" fontId="4" fillId="0" borderId="23" xfId="38" applyFont="1" applyBorder="1" applyAlignment="1">
      <alignment horizontal="center" vertical="center" wrapText="1"/>
      <protection/>
    </xf>
    <xf numFmtId="49" fontId="4" fillId="0" borderId="21" xfId="38" applyNumberFormat="1" applyFont="1" applyBorder="1" applyAlignment="1">
      <alignment horizontal="center" vertical="center" wrapText="1"/>
      <protection/>
    </xf>
    <xf numFmtId="0" fontId="4" fillId="0" borderId="21" xfId="38" applyFont="1" applyBorder="1" applyAlignment="1">
      <alignment horizontal="center" vertical="center" wrapText="1"/>
      <protection/>
    </xf>
    <xf numFmtId="0" fontId="4" fillId="0" borderId="24" xfId="38" applyFont="1" applyBorder="1" applyAlignment="1">
      <alignment horizontal="center" vertical="center" wrapText="1"/>
      <protection/>
    </xf>
    <xf numFmtId="0" fontId="3" fillId="0" borderId="30" xfId="38" applyFont="1" applyBorder="1" applyAlignment="1">
      <alignment horizontal="left" vertical="center" wrapText="1"/>
      <protection/>
    </xf>
    <xf numFmtId="3" fontId="4" fillId="0" borderId="20" xfId="38" applyNumberFormat="1" applyFont="1" applyBorder="1" applyAlignment="1">
      <alignment horizontal="right" vertical="center"/>
      <protection/>
    </xf>
    <xf numFmtId="3" fontId="3" fillId="0" borderId="31" xfId="38" applyNumberFormat="1" applyFont="1" applyBorder="1" applyAlignment="1">
      <alignment horizontal="right" vertical="center"/>
      <protection/>
    </xf>
    <xf numFmtId="0" fontId="3" fillId="0" borderId="15" xfId="38" applyFont="1" applyBorder="1" applyAlignment="1">
      <alignment horizontal="left" vertical="center" wrapText="1"/>
      <protection/>
    </xf>
    <xf numFmtId="49" fontId="3" fillId="0" borderId="16" xfId="38" applyNumberFormat="1" applyFont="1" applyBorder="1" applyAlignment="1">
      <alignment horizontal="left" vertical="center" wrapText="1"/>
      <protection/>
    </xf>
    <xf numFmtId="3" fontId="4" fillId="0" borderId="16" xfId="38" applyNumberFormat="1" applyFont="1" applyBorder="1" applyAlignment="1">
      <alignment horizontal="right" vertical="center"/>
      <protection/>
    </xf>
    <xf numFmtId="3" fontId="4" fillId="0" borderId="17" xfId="38" applyNumberFormat="1" applyFont="1" applyBorder="1" applyAlignment="1">
      <alignment horizontal="right" vertical="center"/>
      <protection/>
    </xf>
    <xf numFmtId="3" fontId="4" fillId="0" borderId="14" xfId="39" applyNumberFormat="1" applyFont="1" applyBorder="1" applyAlignment="1">
      <alignment horizontal="right" vertical="center" wrapText="1"/>
      <protection/>
    </xf>
    <xf numFmtId="3" fontId="3" fillId="0" borderId="14" xfId="39" applyNumberFormat="1" applyFont="1" applyBorder="1" applyAlignment="1">
      <alignment horizontal="right" vertical="center" wrapText="1"/>
      <protection/>
    </xf>
    <xf numFmtId="3" fontId="11" fillId="0" borderId="14" xfId="39" applyNumberFormat="1" applyFont="1" applyBorder="1" applyAlignment="1">
      <alignment horizontal="right" vertical="center" wrapText="1"/>
      <protection/>
    </xf>
    <xf numFmtId="0" fontId="13" fillId="33" borderId="18" xfId="42" applyFont="1" applyFill="1" applyBorder="1" applyAlignment="1">
      <alignment vertical="top" wrapText="1"/>
      <protection/>
    </xf>
    <xf numFmtId="1" fontId="13" fillId="33" borderId="18" xfId="42" applyNumberFormat="1" applyFont="1" applyFill="1" applyBorder="1" applyAlignment="1">
      <alignment vertical="top"/>
      <protection/>
    </xf>
    <xf numFmtId="0" fontId="9" fillId="33" borderId="23" xfId="42" applyFont="1" applyFill="1" applyBorder="1" applyAlignment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>
      <alignment horizontal="right" vertical="center" wrapText="1"/>
      <protection/>
    </xf>
    <xf numFmtId="0" fontId="13" fillId="33" borderId="18" xfId="42" applyFont="1" applyFill="1" applyBorder="1" applyAlignment="1">
      <alignment horizontal="center" vertical="center"/>
      <protection/>
    </xf>
    <xf numFmtId="0" fontId="13" fillId="33" borderId="18" xfId="42" applyFont="1" applyFill="1" applyBorder="1" applyAlignment="1">
      <alignment horizontal="center" vertical="top" wrapText="1"/>
      <protection/>
    </xf>
    <xf numFmtId="0" fontId="9" fillId="33" borderId="18" xfId="42" applyFont="1" applyFill="1" applyBorder="1" applyAlignment="1">
      <alignment horizontal="center" vertical="top" wrapText="1"/>
      <protection/>
    </xf>
    <xf numFmtId="1" fontId="13" fillId="33" borderId="18" xfId="42" applyNumberFormat="1" applyFont="1" applyFill="1" applyBorder="1" applyAlignment="1">
      <alignment horizontal="center" vertical="top"/>
      <protection/>
    </xf>
    <xf numFmtId="1" fontId="13" fillId="33" borderId="18" xfId="42" applyNumberFormat="1" applyFont="1" applyFill="1" applyBorder="1" applyAlignment="1">
      <alignment vertical="top" wrapText="1"/>
      <protection/>
    </xf>
    <xf numFmtId="1" fontId="4" fillId="0" borderId="14" xfId="42" applyNumberFormat="1" applyFont="1" applyBorder="1" applyAlignment="1">
      <alignment horizontal="right" vertical="center" wrapText="1"/>
      <protection/>
    </xf>
    <xf numFmtId="0" fontId="9" fillId="33" borderId="25" xfId="42" applyFont="1" applyFill="1" applyBorder="1" applyAlignment="1">
      <alignment vertical="center" wrapText="1"/>
      <protection/>
    </xf>
    <xf numFmtId="49" fontId="3" fillId="0" borderId="26" xfId="42" applyNumberFormat="1" applyFont="1" applyBorder="1" applyAlignment="1">
      <alignment horizontal="right" vertical="center" wrapText="1"/>
      <protection/>
    </xf>
    <xf numFmtId="1" fontId="3" fillId="0" borderId="26" xfId="42" applyNumberFormat="1" applyFont="1" applyBorder="1" applyAlignment="1">
      <alignment horizontal="right" vertical="center" wrapText="1"/>
      <protection/>
    </xf>
    <xf numFmtId="0" fontId="14" fillId="0" borderId="0" xfId="42" applyFont="1" applyAlignment="1" applyProtection="1">
      <alignment vertical="center"/>
      <protection hidden="1"/>
    </xf>
    <xf numFmtId="49" fontId="4" fillId="0" borderId="0" xfId="4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42" applyFont="1" applyAlignment="1">
      <alignment horizontal="centerContinuous" vertical="center"/>
      <protection/>
    </xf>
    <xf numFmtId="0" fontId="4" fillId="0" borderId="0" xfId="4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9" applyFont="1" applyBorder="1" applyAlignment="1">
      <alignment horizontal="center" vertical="center" wrapText="1"/>
      <protection/>
    </xf>
    <xf numFmtId="49" fontId="3" fillId="0" borderId="14" xfId="39" applyNumberFormat="1" applyFont="1" applyBorder="1" applyAlignment="1">
      <alignment horizontal="center" vertical="center" wrapText="1"/>
      <protection/>
    </xf>
    <xf numFmtId="0" fontId="4" fillId="0" borderId="14" xfId="39" applyFont="1" applyBorder="1" applyAlignment="1">
      <alignment horizontal="center" vertical="center" wrapText="1"/>
      <protection/>
    </xf>
    <xf numFmtId="49" fontId="4" fillId="0" borderId="14" xfId="39" applyNumberFormat="1" applyFont="1" applyBorder="1" applyAlignment="1">
      <alignment horizontal="center" vertical="center" wrapText="1"/>
      <protection/>
    </xf>
    <xf numFmtId="0" fontId="3" fillId="0" borderId="14" xfId="39" applyFont="1" applyBorder="1" applyAlignment="1">
      <alignment horizontal="left" vertical="center" wrapText="1"/>
      <protection/>
    </xf>
    <xf numFmtId="49" fontId="3" fillId="0" borderId="14" xfId="39" applyNumberFormat="1" applyFont="1" applyBorder="1" applyAlignment="1">
      <alignment horizontal="left" vertical="center" wrapText="1"/>
      <protection/>
    </xf>
    <xf numFmtId="0" fontId="3" fillId="0" borderId="14" xfId="39" applyFont="1" applyBorder="1" applyAlignment="1">
      <alignment horizontal="left" vertical="center"/>
      <protection/>
    </xf>
    <xf numFmtId="0" fontId="11" fillId="0" borderId="14" xfId="39" applyFont="1" applyBorder="1" applyAlignment="1">
      <alignment horizontal="right" vertical="center" wrapText="1"/>
      <protection/>
    </xf>
    <xf numFmtId="49" fontId="11" fillId="0" borderId="14" xfId="39" applyNumberFormat="1" applyFont="1" applyBorder="1" applyAlignment="1">
      <alignment horizontal="center" vertical="center" wrapText="1"/>
      <protection/>
    </xf>
    <xf numFmtId="49" fontId="3" fillId="0" borderId="14" xfId="39" applyNumberFormat="1" applyFont="1" applyBorder="1" applyAlignment="1">
      <alignment horizontal="center" vertical="center"/>
      <protection/>
    </xf>
    <xf numFmtId="3" fontId="3" fillId="0" borderId="14" xfId="39" applyNumberFormat="1" applyFont="1" applyBorder="1" applyAlignment="1">
      <alignment horizontal="right" vertical="center"/>
      <protection/>
    </xf>
    <xf numFmtId="0" fontId="11" fillId="0" borderId="14" xfId="39" applyFont="1" applyBorder="1" applyAlignment="1">
      <alignment horizontal="left" vertical="center" wrapText="1"/>
      <protection/>
    </xf>
    <xf numFmtId="49" fontId="11" fillId="0" borderId="14" xfId="39" applyNumberFormat="1" applyFont="1" applyBorder="1" applyAlignment="1">
      <alignment horizontal="center" vertical="center"/>
      <protection/>
    </xf>
    <xf numFmtId="49" fontId="6" fillId="0" borderId="14" xfId="39" applyNumberFormat="1" applyFont="1" applyBorder="1" applyAlignment="1">
      <alignment horizontal="center" vertical="center"/>
      <protection/>
    </xf>
    <xf numFmtId="0" fontId="3" fillId="0" borderId="0" xfId="39" applyFont="1" applyAlignment="1">
      <alignment horizontal="left" vertical="center" wrapText="1"/>
      <protection/>
    </xf>
    <xf numFmtId="49" fontId="3" fillId="0" borderId="0" xfId="39" applyNumberFormat="1" applyFont="1" applyAlignment="1">
      <alignment horizontal="left" vertical="center" wrapText="1"/>
      <protection/>
    </xf>
    <xf numFmtId="0" fontId="4" fillId="0" borderId="0" xfId="39" applyFont="1" applyAlignment="1">
      <alignment horizontal="left" vertical="center" wrapText="1"/>
      <protection/>
    </xf>
    <xf numFmtId="0" fontId="4" fillId="0" borderId="0" xfId="38" applyFont="1" applyAlignment="1">
      <alignment vertical="center" wrapText="1"/>
      <protection/>
    </xf>
    <xf numFmtId="49" fontId="4" fillId="0" borderId="0" xfId="38" applyNumberFormat="1" applyFont="1" applyAlignment="1">
      <alignment vertical="center" wrapText="1"/>
      <protection/>
    </xf>
    <xf numFmtId="1" fontId="4" fillId="0" borderId="0" xfId="38" applyNumberFormat="1" applyFont="1" applyAlignment="1">
      <alignment vertical="center" wrapText="1"/>
      <protection/>
    </xf>
    <xf numFmtId="0" fontId="4" fillId="0" borderId="0" xfId="40" applyFont="1">
      <alignment/>
      <protection/>
    </xf>
    <xf numFmtId="1" fontId="4" fillId="0" borderId="0" xfId="40" applyNumberFormat="1" applyFont="1" applyAlignment="1">
      <alignment vertical="center" wrapText="1"/>
      <protection/>
    </xf>
    <xf numFmtId="1" fontId="4" fillId="0" borderId="0" xfId="40" applyNumberFormat="1" applyFont="1" applyAlignment="1">
      <alignment horizontal="left" vertical="center" wrapText="1"/>
      <protection/>
    </xf>
    <xf numFmtId="0" fontId="4" fillId="0" borderId="0" xfId="40" applyFont="1" applyAlignment="1">
      <alignment vertical="center" wrapText="1"/>
      <protection/>
    </xf>
    <xf numFmtId="0" fontId="4" fillId="0" borderId="0" xfId="40" applyFont="1" applyAlignment="1">
      <alignment horizontal="left" vertical="center" wrapText="1"/>
      <protection/>
    </xf>
    <xf numFmtId="0" fontId="4" fillId="0" borderId="0" xfId="45" applyFont="1" applyAlignment="1">
      <alignment horizontal="centerContinuous" vertical="center"/>
      <protection/>
    </xf>
    <xf numFmtId="49" fontId="4" fillId="0" borderId="0" xfId="45" applyNumberFormat="1" applyFont="1" applyAlignment="1">
      <alignment horizontal="centerContinuous" wrapText="1"/>
      <protection/>
    </xf>
    <xf numFmtId="0" fontId="4" fillId="0" borderId="0" xfId="45" applyFont="1" applyAlignment="1">
      <alignment horizontal="centerContinuous"/>
      <protection/>
    </xf>
    <xf numFmtId="0" fontId="3" fillId="0" borderId="16" xfId="45" applyFont="1" applyBorder="1" applyAlignment="1">
      <alignment horizontal="centerContinuous" vertical="center" wrapText="1"/>
      <protection/>
    </xf>
    <xf numFmtId="0" fontId="3" fillId="35" borderId="40" xfId="45" applyFont="1" applyFill="1" applyBorder="1" applyAlignment="1">
      <alignment horizontal="centerContinuous" vertical="center" wrapText="1"/>
      <protection/>
    </xf>
    <xf numFmtId="0" fontId="3" fillId="0" borderId="0" xfId="45" applyFont="1" applyAlignment="1">
      <alignment horizontal="centerContinuous" vertical="center" wrapText="1"/>
      <protection/>
    </xf>
    <xf numFmtId="0" fontId="3" fillId="0" borderId="0" xfId="45" applyFont="1" applyAlignment="1">
      <alignment horizontal="center" vertical="center" wrapText="1"/>
      <protection/>
    </xf>
    <xf numFmtId="0" fontId="3" fillId="0" borderId="14" xfId="45" applyFont="1" applyBorder="1" applyAlignment="1">
      <alignment horizontal="center" vertical="center" wrapText="1"/>
      <protection/>
    </xf>
    <xf numFmtId="0" fontId="3" fillId="0" borderId="14" xfId="45" applyFont="1" applyBorder="1" applyAlignment="1">
      <alignment horizontal="centerContinuous" vertical="center" wrapText="1"/>
      <protection/>
    </xf>
    <xf numFmtId="0" fontId="3" fillId="35" borderId="35" xfId="45" applyFont="1" applyFill="1" applyBorder="1" applyAlignment="1">
      <alignment horizontal="center" vertical="center" wrapText="1"/>
      <protection/>
    </xf>
    <xf numFmtId="0" fontId="3" fillId="35" borderId="31" xfId="45" applyFont="1" applyFill="1" applyBorder="1" applyAlignment="1">
      <alignment horizontal="centerContinuous" vertical="center" wrapText="1"/>
      <protection/>
    </xf>
    <xf numFmtId="0" fontId="3" fillId="0" borderId="27" xfId="45" applyFont="1" applyBorder="1" applyAlignment="1">
      <alignment horizontal="center" vertical="center" wrapText="1"/>
      <protection/>
    </xf>
    <xf numFmtId="49" fontId="3" fillId="0" borderId="28" xfId="45" applyNumberFormat="1" applyFont="1" applyBorder="1" applyAlignment="1">
      <alignment horizontal="center" vertical="center" wrapText="1"/>
      <protection/>
    </xf>
    <xf numFmtId="0" fontId="3" fillId="0" borderId="28" xfId="45" applyFont="1" applyBorder="1" applyAlignment="1">
      <alignment horizontal="center" vertical="center" wrapText="1"/>
      <protection/>
    </xf>
    <xf numFmtId="0" fontId="3" fillId="0" borderId="29" xfId="45" applyFont="1" applyBorder="1" applyAlignment="1">
      <alignment horizontal="center" vertical="center" wrapText="1"/>
      <protection/>
    </xf>
    <xf numFmtId="0" fontId="3" fillId="0" borderId="15" xfId="45" applyFont="1" applyBorder="1" applyAlignment="1">
      <alignment horizontal="center" vertical="center" wrapText="1"/>
      <protection/>
    </xf>
    <xf numFmtId="49" fontId="3" fillId="0" borderId="16" xfId="45" applyNumberFormat="1" applyFont="1" applyBorder="1" applyAlignment="1">
      <alignment horizontal="center" vertical="center" wrapText="1"/>
      <protection/>
    </xf>
    <xf numFmtId="49" fontId="4" fillId="35" borderId="16" xfId="45" applyNumberFormat="1" applyFont="1" applyFill="1" applyBorder="1" applyAlignment="1">
      <alignment horizontal="center" vertical="center" wrapText="1"/>
      <protection/>
    </xf>
    <xf numFmtId="49" fontId="4" fillId="0" borderId="17" xfId="45" applyNumberFormat="1" applyFont="1" applyBorder="1" applyAlignment="1">
      <alignment horizontal="center" vertical="center" wrapText="1"/>
      <protection/>
    </xf>
    <xf numFmtId="0" fontId="3" fillId="0" borderId="18" xfId="45" applyFont="1" applyBorder="1" applyAlignment="1">
      <alignment vertical="center" wrapText="1"/>
      <protection/>
    </xf>
    <xf numFmtId="49" fontId="3" fillId="0" borderId="14" xfId="45" applyNumberFormat="1" applyFont="1" applyBorder="1" applyAlignment="1">
      <alignment horizontal="center" vertical="center" wrapText="1"/>
      <protection/>
    </xf>
    <xf numFmtId="0" fontId="4" fillId="0" borderId="18" xfId="45" applyFont="1" applyBorder="1" applyAlignment="1">
      <alignment vertical="center" wrapText="1"/>
      <protection/>
    </xf>
    <xf numFmtId="49" fontId="4" fillId="0" borderId="14" xfId="45" applyNumberFormat="1" applyFont="1" applyBorder="1" applyAlignment="1">
      <alignment horizontal="center" vertical="center" wrapText="1"/>
      <protection/>
    </xf>
    <xf numFmtId="0" fontId="4" fillId="0" borderId="18" xfId="45" applyFont="1" applyBorder="1" applyAlignment="1">
      <alignment wrapText="1"/>
      <protection/>
    </xf>
    <xf numFmtId="49" fontId="4" fillId="0" borderId="14" xfId="45" applyNumberFormat="1" applyFont="1" applyBorder="1" applyAlignment="1">
      <alignment horizontal="center" wrapText="1"/>
      <protection/>
    </xf>
    <xf numFmtId="0" fontId="4" fillId="0" borderId="23" xfId="45" applyFont="1" applyBorder="1" applyAlignment="1">
      <alignment vertical="center" wrapText="1"/>
      <protection/>
    </xf>
    <xf numFmtId="49" fontId="4" fillId="0" borderId="21" xfId="45" applyNumberFormat="1" applyFont="1" applyBorder="1" applyAlignment="1">
      <alignment horizontal="center" vertical="center" wrapText="1"/>
      <protection/>
    </xf>
    <xf numFmtId="0" fontId="3" fillId="0" borderId="25" xfId="45" applyFont="1" applyBorder="1" applyAlignment="1">
      <alignment vertical="center" wrapText="1"/>
      <protection/>
    </xf>
    <xf numFmtId="49" fontId="3" fillId="0" borderId="26" xfId="45" applyNumberFormat="1" applyFont="1" applyBorder="1" applyAlignment="1">
      <alignment horizontal="center" vertical="center" wrapText="1"/>
      <protection/>
    </xf>
    <xf numFmtId="0" fontId="3" fillId="0" borderId="0" xfId="45" applyFont="1" applyAlignment="1">
      <alignment vertical="center" wrapText="1"/>
      <protection/>
    </xf>
    <xf numFmtId="49" fontId="3" fillId="0" borderId="0" xfId="45" applyNumberFormat="1" applyFont="1" applyAlignment="1">
      <alignment horizontal="center" vertical="center" wrapText="1"/>
      <protection/>
    </xf>
    <xf numFmtId="3" fontId="4" fillId="0" borderId="0" xfId="45" applyNumberFormat="1" applyFont="1" applyAlignment="1">
      <alignment vertical="center"/>
      <protection/>
    </xf>
    <xf numFmtId="0" fontId="3" fillId="0" borderId="0" xfId="45" applyFont="1" applyAlignment="1">
      <alignment horizontal="left" vertical="center"/>
      <protection/>
    </xf>
    <xf numFmtId="0" fontId="3" fillId="0" borderId="0" xfId="45" applyFont="1" applyAlignment="1">
      <alignment horizontal="left" vertical="center" wrapText="1"/>
      <protection/>
    </xf>
    <xf numFmtId="0" fontId="4" fillId="0" borderId="0" xfId="45" applyFont="1" applyAlignment="1">
      <alignment wrapText="1"/>
      <protection/>
    </xf>
    <xf numFmtId="49" fontId="4" fillId="0" borderId="0" xfId="45" applyNumberFormat="1" applyFont="1" applyAlignment="1">
      <alignment horizontal="center" wrapText="1"/>
      <protection/>
    </xf>
    <xf numFmtId="0" fontId="4" fillId="0" borderId="0" xfId="44" applyFont="1" applyAlignment="1">
      <alignment horizontal="centerContinuous"/>
      <protection/>
    </xf>
    <xf numFmtId="0" fontId="3" fillId="0" borderId="0" xfId="44" applyFont="1" applyAlignment="1">
      <alignment wrapText="1"/>
      <protection/>
    </xf>
    <xf numFmtId="1" fontId="4" fillId="0" borderId="0" xfId="44" applyNumberFormat="1" applyFont="1">
      <alignment/>
      <protection/>
    </xf>
    <xf numFmtId="0" fontId="3" fillId="0" borderId="0" xfId="44" applyFont="1" applyAlignment="1">
      <alignment horizontal="right" vertical="center" wrapText="1"/>
      <protection/>
    </xf>
    <xf numFmtId="0" fontId="4" fillId="0" borderId="18" xfId="42" applyFont="1" applyBorder="1" applyAlignment="1">
      <alignment vertical="top" wrapText="1"/>
      <protection/>
    </xf>
    <xf numFmtId="0" fontId="4" fillId="0" borderId="14" xfId="42" applyFont="1" applyBorder="1" applyAlignment="1">
      <alignment horizontal="left" vertical="top" wrapText="1"/>
      <protection/>
    </xf>
    <xf numFmtId="49" fontId="3" fillId="0" borderId="0" xfId="42" applyNumberFormat="1" applyFont="1" applyAlignment="1">
      <alignment vertical="top" wrapText="1"/>
      <protection/>
    </xf>
    <xf numFmtId="1" fontId="4" fillId="0" borderId="0" xfId="42" applyNumberFormat="1" applyFont="1" applyAlignment="1">
      <alignment vertical="top" wrapText="1"/>
      <protection/>
    </xf>
    <xf numFmtId="0" fontId="4" fillId="0" borderId="0" xfId="42" applyFont="1" applyAlignment="1">
      <alignment horizontal="left" vertical="top" wrapText="1"/>
      <protection/>
    </xf>
    <xf numFmtId="0" fontId="17" fillId="0" borderId="0" xfId="42" applyFont="1" applyAlignment="1">
      <alignment vertical="top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Border="1" applyAlignment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Border="1" applyAlignment="1">
      <alignment vertical="center"/>
      <protection/>
    </xf>
    <xf numFmtId="3" fontId="3" fillId="0" borderId="26" xfId="45" applyNumberFormat="1" applyFont="1" applyBorder="1" applyAlignment="1">
      <alignment vertical="center"/>
      <protection/>
    </xf>
    <xf numFmtId="3" fontId="3" fillId="0" borderId="34" xfId="45" applyNumberFormat="1" applyFont="1" applyBorder="1" applyAlignment="1">
      <alignment vertical="center"/>
      <protection/>
    </xf>
    <xf numFmtId="0" fontId="63" fillId="37" borderId="44" xfId="4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46" applyFont="1" applyBorder="1" applyAlignment="1">
      <alignment horizontal="center" vertical="center" wrapText="1"/>
      <protection/>
    </xf>
    <xf numFmtId="0" fontId="64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>
      <alignment vertical="top" wrapText="1"/>
      <protection/>
    </xf>
    <xf numFmtId="3" fontId="4" fillId="0" borderId="17" xfId="42" applyNumberFormat="1" applyFont="1" applyBorder="1" applyAlignment="1">
      <alignment vertical="top" wrapText="1"/>
      <protection/>
    </xf>
    <xf numFmtId="3" fontId="4" fillId="0" borderId="14" xfId="42" applyNumberFormat="1" applyFont="1" applyBorder="1" applyAlignment="1">
      <alignment vertical="top" wrapText="1"/>
      <protection/>
    </xf>
    <xf numFmtId="3" fontId="4" fillId="0" borderId="22" xfId="42" applyNumberFormat="1" applyFont="1" applyBorder="1" applyAlignment="1">
      <alignment vertical="top" wrapText="1"/>
      <protection/>
    </xf>
    <xf numFmtId="3" fontId="11" fillId="0" borderId="14" xfId="42" applyNumberFormat="1" applyFont="1" applyBorder="1" applyAlignment="1">
      <alignment vertical="top" wrapText="1"/>
      <protection/>
    </xf>
    <xf numFmtId="3" fontId="11" fillId="0" borderId="22" xfId="42" applyNumberFormat="1" applyFont="1" applyBorder="1" applyAlignment="1">
      <alignment vertical="top" wrapText="1"/>
      <protection/>
    </xf>
    <xf numFmtId="3" fontId="3" fillId="0" borderId="14" xfId="42" applyNumberFormat="1" applyFont="1" applyBorder="1" applyAlignment="1">
      <alignment vertical="top" wrapText="1"/>
      <protection/>
    </xf>
    <xf numFmtId="3" fontId="3" fillId="0" borderId="22" xfId="42" applyNumberFormat="1" applyFont="1" applyBorder="1" applyAlignment="1">
      <alignment vertical="top" wrapText="1"/>
      <protection/>
    </xf>
    <xf numFmtId="3" fontId="3" fillId="0" borderId="21" xfId="42" applyNumberFormat="1" applyFont="1" applyBorder="1" applyAlignment="1">
      <alignment vertical="top" wrapText="1"/>
      <protection/>
    </xf>
    <xf numFmtId="3" fontId="3" fillId="0" borderId="24" xfId="42" applyNumberFormat="1" applyFont="1" applyBorder="1" applyAlignment="1">
      <alignment vertical="top" wrapText="1"/>
      <protection/>
    </xf>
    <xf numFmtId="3" fontId="3" fillId="0" borderId="26" xfId="42" applyNumberFormat="1" applyFont="1" applyBorder="1" applyAlignment="1">
      <alignment vertical="center" wrapText="1"/>
      <protection/>
    </xf>
    <xf numFmtId="3" fontId="3" fillId="0" borderId="34" xfId="42" applyNumberFormat="1" applyFont="1" applyBorder="1" applyAlignment="1">
      <alignment vertical="center" wrapText="1"/>
      <protection/>
    </xf>
    <xf numFmtId="3" fontId="4" fillId="35" borderId="16" xfId="36" applyNumberFormat="1" applyFont="1" applyFill="1" applyBorder="1" applyAlignment="1">
      <alignment vertical="top" wrapText="1"/>
      <protection/>
    </xf>
    <xf numFmtId="3" fontId="4" fillId="35" borderId="17" xfId="36" applyNumberFormat="1" applyFont="1" applyFill="1" applyBorder="1" applyAlignment="1">
      <alignment vertical="top" wrapText="1"/>
      <protection/>
    </xf>
    <xf numFmtId="3" fontId="4" fillId="35" borderId="14" xfId="36" applyNumberFormat="1" applyFont="1" applyFill="1" applyBorder="1" applyAlignment="1">
      <alignment vertical="top" wrapText="1"/>
      <protection/>
    </xf>
    <xf numFmtId="3" fontId="4" fillId="35" borderId="22" xfId="36" applyNumberFormat="1" applyFont="1" applyFill="1" applyBorder="1" applyAlignment="1">
      <alignment vertical="top" wrapText="1"/>
      <protection/>
    </xf>
    <xf numFmtId="3" fontId="11" fillId="0" borderId="14" xfId="42" applyNumberFormat="1" applyFont="1" applyBorder="1" applyAlignment="1">
      <alignment vertical="center" wrapText="1"/>
      <protection/>
    </xf>
    <xf numFmtId="3" fontId="11" fillId="0" borderId="22" xfId="42" applyNumberFormat="1" applyFont="1" applyBorder="1" applyAlignment="1">
      <alignment vertical="center" wrapText="1"/>
      <protection/>
    </xf>
    <xf numFmtId="3" fontId="3" fillId="0" borderId="14" xfId="36" applyNumberFormat="1" applyFont="1" applyBorder="1" applyAlignment="1">
      <alignment vertical="top" wrapText="1"/>
      <protection/>
    </xf>
    <xf numFmtId="3" fontId="3" fillId="0" borderId="22" xfId="36" applyNumberFormat="1" applyFont="1" applyBorder="1" applyAlignment="1">
      <alignment vertical="top" wrapText="1"/>
      <protection/>
    </xf>
    <xf numFmtId="3" fontId="4" fillId="0" borderId="14" xfId="36" applyNumberFormat="1" applyFont="1" applyBorder="1" applyAlignment="1">
      <alignment vertical="top" wrapText="1"/>
      <protection/>
    </xf>
    <xf numFmtId="3" fontId="4" fillId="0" borderId="22" xfId="36" applyNumberFormat="1" applyFont="1" applyBorder="1" applyAlignment="1">
      <alignment vertical="top" wrapText="1"/>
      <protection/>
    </xf>
    <xf numFmtId="3" fontId="4" fillId="0" borderId="21" xfId="36" applyNumberFormat="1" applyFont="1" applyBorder="1" applyAlignment="1">
      <alignment vertical="top" wrapText="1"/>
      <protection/>
    </xf>
    <xf numFmtId="3" fontId="4" fillId="0" borderId="24" xfId="36" applyNumberFormat="1" applyFont="1" applyBorder="1" applyAlignment="1">
      <alignment vertical="top" wrapText="1"/>
      <protection/>
    </xf>
    <xf numFmtId="3" fontId="4" fillId="0" borderId="16" xfId="36" applyNumberFormat="1" applyFont="1" applyBorder="1" applyAlignment="1">
      <alignment vertical="top" wrapText="1"/>
      <protection/>
    </xf>
    <xf numFmtId="3" fontId="4" fillId="0" borderId="17" xfId="36" applyNumberFormat="1" applyFont="1" applyBorder="1" applyAlignment="1">
      <alignment vertical="top" wrapText="1"/>
      <protection/>
    </xf>
    <xf numFmtId="3" fontId="4" fillId="0" borderId="22" xfId="42" applyNumberFormat="1" applyFont="1" applyBorder="1" applyAlignment="1">
      <alignment vertical="top"/>
      <protection/>
    </xf>
    <xf numFmtId="3" fontId="4" fillId="0" borderId="14" xfId="36" applyNumberFormat="1" applyFont="1" applyBorder="1" applyAlignment="1">
      <alignment vertical="top"/>
      <protection/>
    </xf>
    <xf numFmtId="3" fontId="4" fillId="0" borderId="22" xfId="36" applyNumberFormat="1" applyFont="1" applyBorder="1" applyAlignment="1">
      <alignment vertical="top"/>
      <protection/>
    </xf>
    <xf numFmtId="3" fontId="4" fillId="0" borderId="21" xfId="36" applyNumberFormat="1" applyFont="1" applyBorder="1" applyAlignment="1">
      <alignment vertical="top"/>
      <protection/>
    </xf>
    <xf numFmtId="3" fontId="4" fillId="0" borderId="24" xfId="36" applyNumberFormat="1" applyFont="1" applyBorder="1" applyAlignment="1">
      <alignment vertical="top"/>
      <protection/>
    </xf>
    <xf numFmtId="3" fontId="11" fillId="0" borderId="14" xfId="44" applyNumberFormat="1" applyFont="1" applyBorder="1" applyAlignment="1">
      <alignment vertical="center"/>
      <protection/>
    </xf>
    <xf numFmtId="3" fontId="11" fillId="0" borderId="22" xfId="44" applyNumberFormat="1" applyFont="1" applyBorder="1" applyAlignment="1">
      <alignment vertical="center"/>
      <protection/>
    </xf>
    <xf numFmtId="3" fontId="3" fillId="0" borderId="26" xfId="44" applyNumberFormat="1" applyFont="1" applyBorder="1" applyAlignment="1">
      <alignment vertical="center"/>
      <protection/>
    </xf>
    <xf numFmtId="3" fontId="3" fillId="0" borderId="34" xfId="44" applyNumberFormat="1" applyFont="1" applyBorder="1" applyAlignment="1">
      <alignment vertical="center"/>
      <protection/>
    </xf>
    <xf numFmtId="3" fontId="4" fillId="0" borderId="16" xfId="44" applyNumberFormat="1" applyFont="1" applyBorder="1" applyAlignment="1">
      <alignment vertical="center"/>
      <protection/>
    </xf>
    <xf numFmtId="3" fontId="4" fillId="0" borderId="17" xfId="44" applyNumberFormat="1" applyFont="1" applyBorder="1" applyAlignment="1">
      <alignment vertical="center"/>
      <protection/>
    </xf>
    <xf numFmtId="3" fontId="11" fillId="0" borderId="21" xfId="44" applyNumberFormat="1" applyFont="1" applyBorder="1" applyAlignment="1">
      <alignment vertical="center"/>
      <protection/>
    </xf>
    <xf numFmtId="3" fontId="11" fillId="0" borderId="24" xfId="44" applyNumberFormat="1" applyFont="1" applyBorder="1" applyAlignment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Border="1" applyAlignment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5" fillId="38" borderId="45" xfId="0" applyFont="1" applyFill="1" applyBorder="1" applyAlignment="1">
      <alignment horizontal="left" vertical="center"/>
    </xf>
    <xf numFmtId="0" fontId="65" fillId="38" borderId="46" xfId="0" applyFont="1" applyFill="1" applyBorder="1" applyAlignment="1">
      <alignment horizontal="left" vertical="center"/>
    </xf>
    <xf numFmtId="0" fontId="66" fillId="38" borderId="47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44" xfId="46" applyNumberFormat="1" applyFont="1" applyBorder="1" applyAlignment="1">
      <alignment horizontal="right" vertical="center" wrapText="1" indent="1"/>
      <protection/>
    </xf>
    <xf numFmtId="0" fontId="6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45" applyNumberFormat="1" applyFont="1" applyBorder="1" applyAlignment="1">
      <alignment vertical="center"/>
      <protection/>
    </xf>
    <xf numFmtId="3" fontId="3" fillId="35" borderId="14" xfId="45" applyNumberFormat="1" applyFont="1" applyFill="1" applyBorder="1" applyAlignment="1">
      <alignment vertical="center"/>
      <protection/>
    </xf>
    <xf numFmtId="3" fontId="4" fillId="0" borderId="20" xfId="43" applyNumberFormat="1" applyFont="1" applyBorder="1" applyAlignment="1">
      <alignment wrapText="1"/>
      <protection/>
    </xf>
    <xf numFmtId="3" fontId="4" fillId="0" borderId="31" xfId="43" applyNumberFormat="1" applyFont="1" applyBorder="1" applyAlignment="1">
      <alignment wrapText="1"/>
      <protection/>
    </xf>
    <xf numFmtId="3" fontId="3" fillId="0" borderId="28" xfId="43" applyNumberFormat="1" applyFont="1" applyBorder="1" applyAlignment="1">
      <alignment wrapText="1"/>
      <protection/>
    </xf>
    <xf numFmtId="3" fontId="3" fillId="0" borderId="29" xfId="43" applyNumberFormat="1" applyFont="1" applyBorder="1" applyAlignment="1">
      <alignment wrapText="1"/>
      <protection/>
    </xf>
    <xf numFmtId="3" fontId="3" fillId="0" borderId="21" xfId="43" applyNumberFormat="1" applyFont="1" applyBorder="1" applyAlignment="1">
      <alignment wrapText="1"/>
      <protection/>
    </xf>
    <xf numFmtId="3" fontId="3" fillId="0" borderId="24" xfId="43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8" fillId="0" borderId="48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 wrapText="1"/>
    </xf>
    <xf numFmtId="0" fontId="69" fillId="4" borderId="48" xfId="0" applyFont="1" applyFill="1" applyBorder="1" applyAlignment="1">
      <alignment horizontal="center" vertical="center"/>
    </xf>
    <xf numFmtId="0" fontId="69" fillId="10" borderId="48" xfId="0" applyFont="1" applyFill="1" applyBorder="1" applyAlignment="1">
      <alignment horizontal="center" vertical="center"/>
    </xf>
    <xf numFmtId="0" fontId="69" fillId="16" borderId="48" xfId="0" applyFont="1" applyFill="1" applyBorder="1" applyAlignment="1">
      <alignment horizontal="center" vertical="center"/>
    </xf>
    <xf numFmtId="0" fontId="69" fillId="22" borderId="48" xfId="0" applyFont="1" applyFill="1" applyBorder="1" applyAlignment="1">
      <alignment horizontal="center" vertical="center"/>
    </xf>
    <xf numFmtId="3" fontId="70" fillId="0" borderId="48" xfId="0" applyNumberFormat="1" applyFont="1" applyBorder="1" applyAlignment="1">
      <alignment horizontal="right" vertical="center" indent="1"/>
    </xf>
    <xf numFmtId="4" fontId="70" fillId="0" borderId="48" xfId="0" applyNumberFormat="1" applyFont="1" applyBorder="1" applyAlignment="1">
      <alignment horizontal="right" vertical="center" indent="1"/>
    </xf>
    <xf numFmtId="0" fontId="71" fillId="0" borderId="48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 wrapText="1"/>
    </xf>
    <xf numFmtId="3" fontId="4" fillId="0" borderId="44" xfId="46" applyNumberFormat="1" applyFont="1" applyBorder="1" applyAlignment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>
      <alignment horizontal="centerContinuous" vertical="center" wrapText="1"/>
      <protection/>
    </xf>
    <xf numFmtId="0" fontId="4" fillId="0" borderId="50" xfId="46" applyFont="1" applyBorder="1" applyAlignment="1">
      <alignment horizontal="centerContinuous" vertical="center" wrapText="1"/>
      <protection/>
    </xf>
    <xf numFmtId="49" fontId="72" fillId="0" borderId="49" xfId="46" applyNumberFormat="1" applyFont="1" applyBorder="1" applyAlignment="1">
      <alignment horizontal="centerContinuous"/>
      <protection/>
    </xf>
    <xf numFmtId="0" fontId="73" fillId="0" borderId="50" xfId="46" applyFont="1" applyBorder="1" applyAlignment="1">
      <alignment horizontal="centerContinuous" vertical="center" wrapText="1"/>
      <protection/>
    </xf>
    <xf numFmtId="0" fontId="72" fillId="0" borderId="49" xfId="46" applyFont="1" applyBorder="1" applyAlignment="1">
      <alignment horizontal="centerContinuous" vertical="center" wrapText="1"/>
      <protection/>
    </xf>
    <xf numFmtId="0" fontId="68" fillId="0" borderId="0" xfId="0" applyFont="1" applyAlignment="1">
      <alignment/>
    </xf>
    <xf numFmtId="49" fontId="74" fillId="34" borderId="51" xfId="75" applyNumberFormat="1" applyFont="1" applyFill="1" applyBorder="1" applyAlignment="1" applyProtection="1">
      <alignment/>
      <protection locked="0"/>
    </xf>
    <xf numFmtId="49" fontId="74" fillId="34" borderId="11" xfId="75" applyNumberFormat="1" applyFont="1" applyFill="1" applyBorder="1" applyAlignment="1" applyProtection="1">
      <alignment/>
      <protection locked="0"/>
    </xf>
    <xf numFmtId="49" fontId="74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>
      <alignment wrapText="1"/>
      <protection/>
    </xf>
    <xf numFmtId="0" fontId="20" fillId="0" borderId="0" xfId="43" applyFont="1" applyAlignment="1">
      <alignment horizontal="left" wrapText="1"/>
      <protection/>
    </xf>
    <xf numFmtId="0" fontId="4" fillId="0" borderId="0" xfId="42" applyFont="1" applyAlignment="1" applyProtection="1">
      <alignment horizontal="right" vertical="center" indent="2"/>
      <protection hidden="1"/>
    </xf>
    <xf numFmtId="0" fontId="4" fillId="0" borderId="0" xfId="42" applyFont="1" applyAlignment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 applyProtection="1">
      <alignment/>
      <protection hidden="1"/>
    </xf>
    <xf numFmtId="0" fontId="73" fillId="0" borderId="0" xfId="43" applyFont="1" applyAlignment="1">
      <alignment wrapText="1"/>
      <protection/>
    </xf>
    <xf numFmtId="10" fontId="4" fillId="34" borderId="19" xfId="42" applyNumberFormat="1" applyFont="1" applyFill="1" applyBorder="1" applyAlignment="1" applyProtection="1">
      <alignment vertical="top"/>
      <protection locked="0"/>
    </xf>
    <xf numFmtId="0" fontId="72" fillId="0" borderId="0" xfId="41" applyFont="1">
      <alignment/>
      <protection/>
    </xf>
    <xf numFmtId="10" fontId="11" fillId="0" borderId="14" xfId="39" applyNumberFormat="1" applyFont="1" applyBorder="1" applyAlignment="1">
      <alignment horizontal="right" vertical="center" wrapText="1"/>
      <protection/>
    </xf>
    <xf numFmtId="0" fontId="4" fillId="0" borderId="0" xfId="41" applyFont="1" applyAlignment="1">
      <alignment horizontal="center"/>
      <protection/>
    </xf>
    <xf numFmtId="0" fontId="4" fillId="0" borderId="0" xfId="42" applyFont="1" applyAlignment="1" applyProtection="1">
      <alignment horizontal="center" vertical="center"/>
      <protection hidden="1"/>
    </xf>
    <xf numFmtId="49" fontId="4" fillId="0" borderId="0" xfId="41" applyNumberFormat="1" applyFont="1" applyAlignment="1">
      <alignment horizontal="center" vertical="center"/>
      <protection/>
    </xf>
    <xf numFmtId="0" fontId="4" fillId="0" borderId="0" xfId="41" applyFont="1" applyAlignment="1">
      <alignment horizontal="center" vertical="center"/>
      <protection/>
    </xf>
    <xf numFmtId="0" fontId="3" fillId="0" borderId="17" xfId="38" applyFont="1" applyBorder="1" applyAlignment="1">
      <alignment horizontal="center" vertical="center" wrapText="1"/>
      <protection/>
    </xf>
    <xf numFmtId="164" fontId="3" fillId="0" borderId="14" xfId="33" applyNumberFormat="1" applyFont="1" applyBorder="1" applyAlignment="1" applyProtection="1">
      <alignment horizontal="center" vertical="center" wrapText="1"/>
      <protection/>
    </xf>
    <xf numFmtId="2" fontId="4" fillId="0" borderId="0" xfId="42" applyNumberFormat="1" applyFont="1" applyAlignment="1">
      <alignment horizontal="left" vertical="center"/>
      <protection/>
    </xf>
    <xf numFmtId="2" fontId="4" fillId="0" borderId="0" xfId="42" applyNumberFormat="1" applyFont="1" applyAlignment="1">
      <alignment horizontal="left" vertical="top" wrapText="1"/>
      <protection/>
    </xf>
    <xf numFmtId="0" fontId="73" fillId="0" borderId="0" xfId="41" applyFont="1" quotePrefix="1">
      <alignment/>
      <protection/>
    </xf>
    <xf numFmtId="3" fontId="4" fillId="0" borderId="0" xfId="41" applyNumberFormat="1" applyFont="1">
      <alignment/>
      <protection/>
    </xf>
    <xf numFmtId="0" fontId="4" fillId="33" borderId="18" xfId="42" applyFont="1" applyFill="1" applyBorder="1" applyAlignment="1">
      <alignment vertical="top" wrapText="1"/>
      <protection/>
    </xf>
    <xf numFmtId="3" fontId="4" fillId="0" borderId="0" xfId="44" applyNumberFormat="1" applyFont="1">
      <alignment/>
      <protection/>
    </xf>
    <xf numFmtId="4" fontId="4" fillId="0" borderId="0" xfId="41" applyNumberFormat="1" applyFont="1">
      <alignment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>
      <alignment horizontal="left"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Alignment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Alignment="1">
      <alignment horizontal="left" wrapText="1"/>
      <protection/>
    </xf>
    <xf numFmtId="0" fontId="20" fillId="0" borderId="0" xfId="43" applyFont="1" applyAlignment="1">
      <alignment horizontal="left" wrapText="1"/>
      <protection/>
    </xf>
    <xf numFmtId="0" fontId="3" fillId="0" borderId="39" xfId="45" applyFont="1" applyBorder="1" applyAlignment="1">
      <alignment horizontal="center" vertical="center" wrapText="1"/>
      <protection/>
    </xf>
    <xf numFmtId="0" fontId="3" fillId="0" borderId="33" xfId="45" applyFont="1" applyBorder="1" applyAlignment="1">
      <alignment horizontal="center" vertical="center" wrapText="1"/>
      <protection/>
    </xf>
    <xf numFmtId="0" fontId="3" fillId="0" borderId="20" xfId="45" applyFont="1" applyBorder="1" applyAlignment="1">
      <alignment horizontal="center" vertical="center" wrapText="1"/>
      <protection/>
    </xf>
    <xf numFmtId="0" fontId="3" fillId="0" borderId="14" xfId="45" applyFont="1" applyBorder="1" applyAlignment="1">
      <alignment horizontal="center" vertical="center" wrapText="1"/>
      <protection/>
    </xf>
    <xf numFmtId="0" fontId="3" fillId="0" borderId="38" xfId="45" applyFont="1" applyBorder="1" applyAlignment="1">
      <alignment horizontal="center" vertical="center" wrapText="1"/>
      <protection/>
    </xf>
    <xf numFmtId="0" fontId="3" fillId="0" borderId="32" xfId="45" applyFont="1" applyBorder="1" applyAlignment="1">
      <alignment horizontal="center" vertical="center" wrapText="1"/>
      <protection/>
    </xf>
    <xf numFmtId="0" fontId="3" fillId="0" borderId="30" xfId="45" applyFont="1" applyBorder="1" applyAlignment="1">
      <alignment horizontal="center" vertical="center" wrapText="1"/>
      <protection/>
    </xf>
    <xf numFmtId="49" fontId="3" fillId="0" borderId="39" xfId="45" applyNumberFormat="1" applyFont="1" applyBorder="1" applyAlignment="1">
      <alignment horizontal="center" vertical="center" wrapText="1"/>
      <protection/>
    </xf>
    <xf numFmtId="49" fontId="3" fillId="0" borderId="33" xfId="45" applyNumberFormat="1" applyFont="1" applyBorder="1" applyAlignment="1">
      <alignment horizontal="center" vertical="center" wrapText="1"/>
      <protection/>
    </xf>
    <xf numFmtId="49" fontId="3" fillId="0" borderId="20" xfId="45" applyNumberFormat="1" applyFont="1" applyBorder="1" applyAlignment="1">
      <alignment horizontal="center" vertical="center" wrapText="1"/>
      <protection/>
    </xf>
    <xf numFmtId="0" fontId="3" fillId="0" borderId="21" xfId="45" applyFont="1" applyBorder="1" applyAlignment="1">
      <alignment horizontal="center" vertical="center" wrapText="1"/>
      <protection/>
    </xf>
    <xf numFmtId="0" fontId="3" fillId="0" borderId="39" xfId="40" applyFont="1" applyBorder="1" applyAlignment="1">
      <alignment horizontal="center" vertical="center" wrapText="1"/>
      <protection/>
    </xf>
    <xf numFmtId="0" fontId="3" fillId="0" borderId="20" xfId="40" applyFont="1" applyBorder="1" applyAlignment="1">
      <alignment horizontal="center" vertical="center" wrapText="1"/>
      <protection/>
    </xf>
    <xf numFmtId="0" fontId="3" fillId="0" borderId="40" xfId="40" applyFont="1" applyBorder="1" applyAlignment="1">
      <alignment horizontal="center" vertical="center" wrapText="1"/>
      <protection/>
    </xf>
    <xf numFmtId="0" fontId="3" fillId="0" borderId="31" xfId="40" applyFont="1" applyBorder="1" applyAlignment="1">
      <alignment horizontal="center" vertical="center" wrapText="1"/>
      <protection/>
    </xf>
    <xf numFmtId="0" fontId="3" fillId="0" borderId="52" xfId="40" applyFont="1" applyBorder="1" applyAlignment="1">
      <alignment horizontal="center" vertical="center" wrapText="1"/>
      <protection/>
    </xf>
    <xf numFmtId="0" fontId="3" fillId="0" borderId="53" xfId="40" applyFont="1" applyBorder="1" applyAlignment="1">
      <alignment horizontal="center" vertical="center" wrapText="1"/>
      <protection/>
    </xf>
    <xf numFmtId="0" fontId="3" fillId="0" borderId="54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49" fontId="3" fillId="0" borderId="39" xfId="40" applyNumberFormat="1" applyFont="1" applyBorder="1" applyAlignment="1">
      <alignment horizontal="center" vertical="center" wrapText="1"/>
      <protection/>
    </xf>
    <xf numFmtId="49" fontId="3" fillId="0" borderId="20" xfId="40" applyNumberFormat="1" applyFont="1" applyBorder="1" applyAlignment="1">
      <alignment horizontal="center" vertical="center" wrapText="1"/>
      <protection/>
    </xf>
    <xf numFmtId="49" fontId="6" fillId="0" borderId="0" xfId="37" applyNumberFormat="1" applyFont="1" applyAlignment="1">
      <alignment horizontal="left" vertical="center" wrapText="1"/>
      <protection/>
    </xf>
    <xf numFmtId="1" fontId="3" fillId="0" borderId="16" xfId="37" applyNumberFormat="1" applyFont="1" applyBorder="1" applyAlignment="1">
      <alignment horizontal="center" vertical="center" wrapText="1"/>
      <protection/>
    </xf>
    <xf numFmtId="1" fontId="3" fillId="0" borderId="14" xfId="37" applyNumberFormat="1" applyFont="1" applyBorder="1" applyAlignment="1">
      <alignment horizontal="center" vertical="center" wrapText="1"/>
      <protection/>
    </xf>
    <xf numFmtId="0" fontId="3" fillId="0" borderId="15" xfId="37" applyFont="1" applyBorder="1" applyAlignment="1">
      <alignment horizontal="center" vertical="center" wrapText="1"/>
      <protection/>
    </xf>
    <xf numFmtId="0" fontId="3" fillId="0" borderId="18" xfId="37" applyFont="1" applyBorder="1" applyAlignment="1">
      <alignment horizontal="center" vertical="center" wrapText="1"/>
      <protection/>
    </xf>
    <xf numFmtId="49" fontId="3" fillId="0" borderId="16" xfId="37" applyNumberFormat="1" applyFont="1" applyBorder="1" applyAlignment="1">
      <alignment horizontal="center" vertical="center" wrapText="1"/>
      <protection/>
    </xf>
    <xf numFmtId="49" fontId="3" fillId="0" borderId="14" xfId="37" applyNumberFormat="1" applyFont="1" applyBorder="1" applyAlignment="1">
      <alignment horizontal="center" vertical="center" wrapText="1"/>
      <protection/>
    </xf>
    <xf numFmtId="0" fontId="3" fillId="0" borderId="16" xfId="37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17" xfId="37" applyFont="1" applyBorder="1" applyAlignment="1">
      <alignment horizontal="center" vertical="center" wrapText="1"/>
      <protection/>
    </xf>
    <xf numFmtId="0" fontId="3" fillId="0" borderId="22" xfId="37" applyFont="1" applyBorder="1" applyAlignment="1">
      <alignment horizontal="center" vertical="center" wrapText="1"/>
      <protection/>
    </xf>
    <xf numFmtId="0" fontId="4" fillId="0" borderId="0" xfId="42" applyFont="1" applyAlignment="1" applyProtection="1">
      <alignment vertical="center"/>
      <protection locked="0"/>
    </xf>
    <xf numFmtId="0" fontId="4" fillId="0" borderId="0" xfId="42" applyFont="1" applyAlignment="1" applyProtection="1">
      <alignment horizontal="left" vertical="center"/>
      <protection locked="0"/>
    </xf>
    <xf numFmtId="0" fontId="3" fillId="0" borderId="15" xfId="38" applyFont="1" applyBorder="1" applyAlignment="1">
      <alignment horizontal="center" vertical="center" wrapText="1"/>
      <protection/>
    </xf>
    <xf numFmtId="0" fontId="3" fillId="0" borderId="18" xfId="38" applyFont="1" applyBorder="1" applyAlignment="1">
      <alignment horizontal="center" vertical="center" wrapText="1"/>
      <protection/>
    </xf>
    <xf numFmtId="49" fontId="6" fillId="0" borderId="0" xfId="38" applyNumberFormat="1" applyFont="1" applyAlignment="1">
      <alignment horizontal="left" vertical="top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>
      <alignment horizontal="center" vertical="center" wrapText="1"/>
      <protection/>
    </xf>
    <xf numFmtId="49" fontId="3" fillId="0" borderId="14" xfId="38" applyNumberFormat="1" applyFont="1" applyBorder="1" applyAlignment="1">
      <alignment horizontal="center" vertical="center" wrapText="1"/>
      <protection/>
    </xf>
    <xf numFmtId="0" fontId="3" fillId="0" borderId="21" xfId="38" applyFont="1" applyBorder="1" applyAlignment="1">
      <alignment horizontal="center" vertical="center" wrapText="1"/>
      <protection/>
    </xf>
    <xf numFmtId="0" fontId="3" fillId="0" borderId="20" xfId="38" applyFont="1" applyBorder="1" applyAlignment="1">
      <alignment horizontal="center" vertical="center" wrapText="1"/>
      <protection/>
    </xf>
    <xf numFmtId="0" fontId="3" fillId="0" borderId="55" xfId="38" applyFont="1" applyBorder="1" applyAlignment="1">
      <alignment horizontal="center" vertical="center" wrapText="1"/>
      <protection/>
    </xf>
    <xf numFmtId="0" fontId="3" fillId="0" borderId="56" xfId="38" applyFont="1" applyBorder="1" applyAlignment="1">
      <alignment horizontal="center" vertical="center" wrapText="1"/>
      <protection/>
    </xf>
    <xf numFmtId="0" fontId="3" fillId="0" borderId="57" xfId="38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 applyProtection="1">
      <alignment horizontal="center" vertical="center" wrapText="1"/>
      <protection/>
    </xf>
    <xf numFmtId="164" fontId="3" fillId="0" borderId="31" xfId="33" applyNumberFormat="1" applyFont="1" applyBorder="1" applyAlignment="1" applyProtection="1">
      <alignment horizontal="center" vertical="center" wrapText="1"/>
      <protection/>
    </xf>
    <xf numFmtId="0" fontId="3" fillId="0" borderId="38" xfId="38" applyFont="1" applyBorder="1" applyAlignment="1">
      <alignment horizontal="center" vertical="center" wrapText="1"/>
      <protection/>
    </xf>
    <xf numFmtId="0" fontId="3" fillId="0" borderId="32" xfId="38" applyFont="1" applyBorder="1" applyAlignment="1">
      <alignment horizontal="center" vertical="center" wrapText="1"/>
      <protection/>
    </xf>
    <xf numFmtId="0" fontId="3" fillId="0" borderId="30" xfId="38" applyFont="1" applyBorder="1" applyAlignment="1">
      <alignment horizontal="center" vertical="center" wrapText="1"/>
      <protection/>
    </xf>
    <xf numFmtId="49" fontId="3" fillId="0" borderId="39" xfId="38" applyNumberFormat="1" applyFont="1" applyBorder="1" applyAlignment="1">
      <alignment horizontal="center" vertical="center" wrapText="1"/>
      <protection/>
    </xf>
    <xf numFmtId="49" fontId="3" fillId="0" borderId="33" xfId="38" applyNumberFormat="1" applyFont="1" applyBorder="1" applyAlignment="1">
      <alignment horizontal="center" vertical="center" wrapText="1"/>
      <protection/>
    </xf>
    <xf numFmtId="49" fontId="3" fillId="0" borderId="20" xfId="38" applyNumberFormat="1" applyFont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101</xdr:row>
      <xdr:rowOff>0</xdr:rowOff>
    </xdr:from>
    <xdr:to>
      <xdr:col>3</xdr:col>
      <xdr:colOff>838200</xdr:colOff>
      <xdr:row>105</xdr:row>
      <xdr:rowOff>190500</xdr:rowOff>
    </xdr:to>
    <xdr:pic>
      <xdr:nvPicPr>
        <xdr:cNvPr id="1" name="Picture 2" descr="Microsoft Office Signature Lin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055495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12" sqref="B12"/>
    </sheetView>
  </sheetViews>
  <sheetFormatPr defaultColWidth="9.140625" defaultRowHeight="15"/>
  <cols>
    <col min="1" max="1" width="30.7109375" style="616" customWidth="1"/>
    <col min="2" max="2" width="65.7109375" style="616" customWidth="1"/>
    <col min="3" max="26" width="9.140625" style="627" customWidth="1"/>
    <col min="27" max="27" width="9.8515625" style="627" bestFit="1" customWidth="1"/>
    <col min="28" max="37" width="9.140625" style="627" customWidth="1"/>
    <col min="38" max="16384" width="9.140625" style="616" customWidth="1"/>
  </cols>
  <sheetData>
    <row r="1" spans="1:27" ht="15">
      <c r="A1" s="1" t="s">
        <v>957</v>
      </c>
      <c r="B1" s="2"/>
      <c r="Z1" s="628">
        <v>1</v>
      </c>
      <c r="AA1" s="628">
        <f>IF(ISBLANK(_endDate),"",_endDate)</f>
        <v>44926</v>
      </c>
    </row>
    <row r="2" spans="1:27" ht="15">
      <c r="A2" s="615" t="s">
        <v>980</v>
      </c>
      <c r="B2" s="612"/>
      <c r="Z2" s="628">
        <v>2</v>
      </c>
      <c r="AA2" s="628">
        <f>IF(ISBLANK(_pdeReportingDate),"",_pdeReportingDate)</f>
        <v>45022</v>
      </c>
    </row>
    <row r="3" spans="1:27" ht="15">
      <c r="A3" s="613" t="s">
        <v>956</v>
      </c>
      <c r="B3" s="614"/>
      <c r="Z3" s="628">
        <v>3</v>
      </c>
      <c r="AA3" s="628" t="str">
        <f>IF(ISBLANK(_authorName),"",_authorName)</f>
        <v>Илияна Иванова Йорданова</v>
      </c>
    </row>
    <row r="4" spans="1:2" ht="15">
      <c r="A4" s="611" t="s">
        <v>981</v>
      </c>
      <c r="B4" s="612"/>
    </row>
    <row r="5" spans="1:2" ht="15">
      <c r="A5" s="3" t="s">
        <v>982</v>
      </c>
      <c r="B5" s="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20">
        <v>44562</v>
      </c>
    </row>
    <row r="10" spans="1:2" ht="15">
      <c r="A10" s="7" t="s">
        <v>2</v>
      </c>
      <c r="B10" s="520">
        <v>44926</v>
      </c>
    </row>
    <row r="11" spans="1:2" ht="15">
      <c r="A11" s="7" t="s">
        <v>968</v>
      </c>
      <c r="B11" s="520">
        <v>45022</v>
      </c>
    </row>
    <row r="12" spans="1:2" ht="15">
      <c r="A12" s="8"/>
      <c r="B12" s="9"/>
    </row>
    <row r="13" spans="1:2" ht="15">
      <c r="A13" s="3" t="s">
        <v>965</v>
      </c>
      <c r="B13" s="4"/>
    </row>
    <row r="14" spans="1:2" ht="15">
      <c r="A14" s="7" t="s">
        <v>964</v>
      </c>
      <c r="B14" s="519" t="s">
        <v>987</v>
      </c>
    </row>
    <row r="15" spans="1:2" ht="15">
      <c r="A15" s="10" t="s">
        <v>961</v>
      </c>
      <c r="B15" s="521" t="s">
        <v>984</v>
      </c>
    </row>
    <row r="16" spans="1:2" ht="15">
      <c r="A16" s="7" t="s">
        <v>3</v>
      </c>
      <c r="B16" s="519" t="s">
        <v>988</v>
      </c>
    </row>
    <row r="17" spans="1:2" ht="15">
      <c r="A17" s="7" t="s">
        <v>920</v>
      </c>
      <c r="B17" s="519" t="s">
        <v>989</v>
      </c>
    </row>
    <row r="18" spans="1:2" ht="15">
      <c r="A18" s="7" t="s">
        <v>919</v>
      </c>
      <c r="B18" s="519" t="s">
        <v>990</v>
      </c>
    </row>
    <row r="19" spans="1:2" ht="15">
      <c r="A19" s="7" t="s">
        <v>4</v>
      </c>
      <c r="B19" s="519" t="s">
        <v>991</v>
      </c>
    </row>
    <row r="20" spans="1:2" ht="15">
      <c r="A20" s="7" t="s">
        <v>5</v>
      </c>
      <c r="B20" s="519" t="s">
        <v>991</v>
      </c>
    </row>
    <row r="21" spans="1:2" ht="15">
      <c r="A21" s="10" t="s">
        <v>6</v>
      </c>
      <c r="B21" s="521" t="s">
        <v>992</v>
      </c>
    </row>
    <row r="22" spans="1:2" ht="15">
      <c r="A22" s="10" t="s">
        <v>917</v>
      </c>
      <c r="B22" s="521"/>
    </row>
    <row r="23" spans="1:2" ht="15">
      <c r="A23" s="10" t="s">
        <v>7</v>
      </c>
      <c r="B23" s="617" t="s">
        <v>993</v>
      </c>
    </row>
    <row r="24" spans="1:2" ht="15">
      <c r="A24" s="10" t="s">
        <v>918</v>
      </c>
      <c r="B24" s="618" t="s">
        <v>994</v>
      </c>
    </row>
    <row r="25" spans="1:2" ht="15">
      <c r="A25" s="7" t="s">
        <v>921</v>
      </c>
      <c r="B25" s="619"/>
    </row>
    <row r="26" spans="1:2" ht="15">
      <c r="A26" s="10" t="s">
        <v>962</v>
      </c>
      <c r="B26" s="521" t="s">
        <v>995</v>
      </c>
    </row>
    <row r="27" spans="1:2" ht="15">
      <c r="A27" s="10" t="s">
        <v>963</v>
      </c>
      <c r="B27" s="521" t="s">
        <v>996</v>
      </c>
    </row>
    <row r="28" spans="1:2" ht="15">
      <c r="A28" s="11"/>
      <c r="B28" s="11"/>
    </row>
    <row r="29" spans="1:2" ht="15">
      <c r="A29" s="12" t="s">
        <v>986</v>
      </c>
      <c r="B29" s="11"/>
    </row>
    <row r="30" s="627" customFormat="1" ht="15"/>
    <row r="31" s="627" customFormat="1" ht="15"/>
    <row r="32" s="627" customFormat="1" ht="15"/>
    <row r="33" s="627" customFormat="1" ht="15"/>
    <row r="34" s="627" customFormat="1" ht="15"/>
    <row r="35" s="627" customFormat="1" ht="15"/>
    <row r="36" s="627" customFormat="1" ht="15"/>
    <row r="37" s="627" customFormat="1" ht="15"/>
    <row r="38" s="627" customFormat="1" ht="15"/>
    <row r="39" s="627" customFormat="1" ht="15"/>
    <row r="40" s="627" customFormat="1" ht="15"/>
    <row r="41" s="627" customFormat="1" ht="15"/>
    <row r="42" s="627" customFormat="1" ht="15"/>
    <row r="43" s="627" customFormat="1" ht="15"/>
    <row r="44" s="627" customFormat="1" ht="15"/>
    <row r="45" s="627" customFormat="1" ht="15"/>
    <row r="46" s="627" customFormat="1" ht="15"/>
    <row r="47" s="627" customFormat="1" ht="15"/>
    <row r="48" s="627" customFormat="1" ht="15"/>
    <row r="49" s="627" customFormat="1" ht="15"/>
    <row r="50" s="627" customFormat="1" ht="15"/>
    <row r="51" s="627" customFormat="1" ht="15"/>
    <row r="52" s="627" customFormat="1" ht="15"/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2"/>
  <sheetViews>
    <sheetView view="pageBreakPreview" zoomScale="70" zoomScaleNormal="85" zoomScaleSheetLayoutView="70" zoomScalePageLayoutView="0" workbookViewId="0" topLeftCell="A16">
      <selection activeCell="C21" sqref="C21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922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4" t="str">
        <f>CONCATENATE("на ",UPPER(pdeName))</f>
        <v>на ЕЙЧ АР КЕПИТЪЛ АД</v>
      </c>
      <c r="B3" s="35"/>
      <c r="C3" s="21"/>
      <c r="D3" s="58"/>
      <c r="E3" s="26"/>
      <c r="F3" s="26"/>
    </row>
    <row r="4" spans="1:6" ht="15">
      <c r="A4" s="64" t="str">
        <f>CONCATENATE("ЕИК по БУЛСТАТ: ",pdeBulstat)</f>
        <v>ЕИК по БУЛСТАТ: 204654533</v>
      </c>
      <c r="B4" s="35"/>
      <c r="C4" s="21"/>
      <c r="D4" s="26"/>
      <c r="E4" s="26"/>
      <c r="F4" s="26"/>
    </row>
    <row r="5" spans="1:5" ht="15">
      <c r="A5" s="65" t="str">
        <f>CONCATENATE("към ",TEXT(endDate,"dd.mm.yyyy")," г.")</f>
        <v>към 31.12.2022 г.</v>
      </c>
      <c r="B5" s="441"/>
      <c r="C5" s="93"/>
      <c r="D5" s="67"/>
      <c r="E5" s="68"/>
    </row>
    <row r="6" spans="1:5" ht="15">
      <c r="A6" s="13"/>
      <c r="B6" s="13"/>
      <c r="D6" s="67"/>
      <c r="E6" s="70"/>
    </row>
    <row r="7" spans="1:5" ht="15.75" thickBot="1">
      <c r="A7" s="105" t="s">
        <v>585</v>
      </c>
      <c r="C7" s="13"/>
      <c r="D7" s="13"/>
      <c r="E7" s="30" t="s">
        <v>820</v>
      </c>
    </row>
    <row r="8" spans="1:6" s="95" customFormat="1" ht="15">
      <c r="A8" s="677" t="s">
        <v>453</v>
      </c>
      <c r="B8" s="679" t="s">
        <v>11</v>
      </c>
      <c r="C8" s="675" t="s">
        <v>587</v>
      </c>
      <c r="D8" s="324" t="s">
        <v>588</v>
      </c>
      <c r="E8" s="325"/>
      <c r="F8" s="107"/>
    </row>
    <row r="9" spans="1:6" s="95" customFormat="1" ht="15">
      <c r="A9" s="678"/>
      <c r="B9" s="680"/>
      <c r="C9" s="676"/>
      <c r="D9" s="110" t="s">
        <v>589</v>
      </c>
      <c r="E9" s="326" t="s">
        <v>590</v>
      </c>
      <c r="F9" s="107"/>
    </row>
    <row r="10" spans="1:6" s="95" customFormat="1" ht="15.7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">
      <c r="A12" s="332" t="s">
        <v>593</v>
      </c>
      <c r="B12" s="323"/>
      <c r="C12" s="341"/>
      <c r="D12" s="341"/>
      <c r="E12" s="333"/>
      <c r="F12" s="112"/>
    </row>
    <row r="13" spans="1:6" ht="1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">
      <c r="A18" s="329" t="s">
        <v>604</v>
      </c>
      <c r="B18" s="114" t="s">
        <v>605</v>
      </c>
      <c r="C18" s="321">
        <f>+C19+C20</f>
        <v>275</v>
      </c>
      <c r="D18" s="321">
        <f>+D19+D20</f>
        <v>0</v>
      </c>
      <c r="E18" s="328">
        <f t="shared" si="0"/>
        <v>275</v>
      </c>
      <c r="F18" s="112"/>
    </row>
    <row r="19" spans="1:6" ht="1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">
      <c r="A20" s="329" t="s">
        <v>600</v>
      </c>
      <c r="B20" s="114" t="s">
        <v>608</v>
      </c>
      <c r="C20" s="327">
        <v>275</v>
      </c>
      <c r="D20" s="327"/>
      <c r="E20" s="328">
        <f t="shared" si="0"/>
        <v>275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275</v>
      </c>
      <c r="D21" s="390">
        <f>D13+D17+D18</f>
        <v>0</v>
      </c>
      <c r="E21" s="391">
        <f>E13+E17+E18</f>
        <v>275</v>
      </c>
      <c r="F21" s="112"/>
    </row>
    <row r="22" spans="1:6" ht="1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5.75" thickBot="1">
      <c r="A24" s="345"/>
      <c r="B24" s="330"/>
      <c r="C24" s="331"/>
      <c r="D24" s="331"/>
      <c r="E24" s="346"/>
      <c r="F24" s="112"/>
    </row>
    <row r="25" spans="1:6" ht="15">
      <c r="A25" s="338" t="s">
        <v>614</v>
      </c>
      <c r="B25" s="344"/>
      <c r="C25" s="339"/>
      <c r="D25" s="339"/>
      <c r="E25" s="340"/>
      <c r="F25" s="112"/>
    </row>
    <row r="26" spans="1:6" ht="15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 ht="1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">
      <c r="A30" s="329" t="s">
        <v>623</v>
      </c>
      <c r="B30" s="114" t="s">
        <v>624</v>
      </c>
      <c r="C30" s="327"/>
      <c r="D30" s="327"/>
      <c r="E30" s="328">
        <f t="shared" si="0"/>
        <v>0</v>
      </c>
      <c r="F30" s="112"/>
    </row>
    <row r="31" spans="1:6" ht="1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 ht="1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0</v>
      </c>
      <c r="D45" s="388">
        <f>D26+D30+D31+D33+D32+D34+D35+D40</f>
        <v>0</v>
      </c>
      <c r="E45" s="389">
        <f>E26+E30+E31+E33+E32+E34+E35+E40</f>
        <v>0</v>
      </c>
      <c r="F45" s="112"/>
    </row>
    <row r="46" spans="1:6" ht="15.75" thickBot="1">
      <c r="A46" s="349" t="s">
        <v>655</v>
      </c>
      <c r="B46" s="350" t="s">
        <v>656</v>
      </c>
      <c r="C46" s="394">
        <f>C45+C23+C21+C11</f>
        <v>275</v>
      </c>
      <c r="D46" s="394">
        <f>D45+D23+D21+D11</f>
        <v>0</v>
      </c>
      <c r="E46" s="395">
        <f>E45+E23+E21+E11</f>
        <v>275</v>
      </c>
      <c r="F46" s="112"/>
    </row>
    <row r="47" spans="1:6" ht="15">
      <c r="A47" s="105"/>
      <c r="B47" s="116"/>
      <c r="C47" s="117"/>
      <c r="D47" s="117"/>
      <c r="E47" s="117"/>
      <c r="F47" s="112"/>
    </row>
    <row r="48" spans="1:6" ht="15">
      <c r="A48" s="105"/>
      <c r="B48" s="116"/>
      <c r="C48" s="117"/>
      <c r="D48" s="117"/>
      <c r="E48" s="117"/>
      <c r="F48" s="112"/>
    </row>
    <row r="49" spans="1:6" ht="15.7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77" t="s">
        <v>453</v>
      </c>
      <c r="B50" s="679" t="s">
        <v>11</v>
      </c>
      <c r="C50" s="681" t="s">
        <v>658</v>
      </c>
      <c r="D50" s="324" t="s">
        <v>659</v>
      </c>
      <c r="E50" s="324"/>
      <c r="F50" s="683" t="s">
        <v>660</v>
      </c>
    </row>
    <row r="51" spans="1:6" s="95" customFormat="1" ht="18" customHeight="1">
      <c r="A51" s="678"/>
      <c r="B51" s="680"/>
      <c r="C51" s="682"/>
      <c r="D51" s="109" t="s">
        <v>589</v>
      </c>
      <c r="E51" s="109" t="s">
        <v>590</v>
      </c>
      <c r="F51" s="684"/>
    </row>
    <row r="52" spans="1:6" s="95" customFormat="1" ht="15.7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">
      <c r="A53" s="332" t="s">
        <v>661</v>
      </c>
      <c r="B53" s="359"/>
      <c r="C53" s="360"/>
      <c r="D53" s="360"/>
      <c r="E53" s="360"/>
      <c r="F53" s="361"/>
    </row>
    <row r="54" spans="1:6" ht="1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0.7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1"/>
        <v>0</v>
      </c>
      <c r="F58" s="354">
        <f>F59+F61</f>
        <v>0</v>
      </c>
    </row>
    <row r="59" spans="1:6" ht="15">
      <c r="A59" s="329" t="s">
        <v>671</v>
      </c>
      <c r="B59" s="114" t="s">
        <v>672</v>
      </c>
      <c r="C59" s="162"/>
      <c r="D59" s="162"/>
      <c r="E59" s="113">
        <f t="shared" si="1"/>
        <v>0</v>
      </c>
      <c r="F59" s="161"/>
    </row>
    <row r="60" spans="1:6" ht="1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0</v>
      </c>
      <c r="D68" s="386">
        <f>D54+D58+D63+D64+D65+D66</f>
        <v>0</v>
      </c>
      <c r="E68" s="384">
        <f t="shared" si="1"/>
        <v>0</v>
      </c>
      <c r="F68" s="387">
        <f>F54+F58+F63+F64+F65+F66</f>
        <v>0</v>
      </c>
    </row>
    <row r="69" spans="1:6" ht="15">
      <c r="A69" s="338" t="s">
        <v>688</v>
      </c>
      <c r="B69" s="108"/>
      <c r="C69" s="357"/>
      <c r="D69" s="357"/>
      <c r="E69" s="357"/>
      <c r="F69" s="358"/>
    </row>
    <row r="70" spans="1:6" ht="1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5.75" thickBot="1">
      <c r="A71" s="362"/>
      <c r="B71" s="106"/>
      <c r="C71" s="363"/>
      <c r="D71" s="363"/>
      <c r="E71" s="363"/>
      <c r="F71" s="364"/>
    </row>
    <row r="72" spans="1:6" ht="15">
      <c r="A72" s="332" t="s">
        <v>691</v>
      </c>
      <c r="B72" s="359"/>
      <c r="C72" s="367"/>
      <c r="D72" s="367"/>
      <c r="E72" s="367"/>
      <c r="F72" s="368"/>
    </row>
    <row r="73" spans="1:6" ht="15">
      <c r="A73" s="329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4">
        <f>SUM(F74:F76)</f>
        <v>0</v>
      </c>
    </row>
    <row r="74" spans="1:6" ht="1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0.7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0.7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">
      <c r="A87" s="329" t="s">
        <v>717</v>
      </c>
      <c r="B87" s="114" t="s">
        <v>718</v>
      </c>
      <c r="C87" s="113">
        <f>SUM(C88:C92)+C96</f>
        <v>0</v>
      </c>
      <c r="D87" s="113">
        <f>SUM(D88:D92)+D96</f>
        <v>0</v>
      </c>
      <c r="E87" s="113">
        <f>SUM(E88:E92)+E96</f>
        <v>0</v>
      </c>
      <c r="F87" s="353">
        <f>SUM(F88:F92)+F96</f>
        <v>0</v>
      </c>
    </row>
    <row r="88" spans="1:6" ht="1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">
      <c r="A89" s="329" t="s">
        <v>721</v>
      </c>
      <c r="B89" s="114" t="s">
        <v>722</v>
      </c>
      <c r="C89" s="162"/>
      <c r="D89" s="162"/>
      <c r="E89" s="113">
        <f t="shared" si="1"/>
        <v>0</v>
      </c>
      <c r="F89" s="161"/>
    </row>
    <row r="90" spans="1:6" ht="15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">
      <c r="A91" s="329" t="s">
        <v>725</v>
      </c>
      <c r="B91" s="114" t="s">
        <v>726</v>
      </c>
      <c r="C91" s="162"/>
      <c r="D91" s="162"/>
      <c r="E91" s="113">
        <f t="shared" si="1"/>
        <v>0</v>
      </c>
      <c r="F91" s="161"/>
    </row>
    <row r="92" spans="1:6" ht="15">
      <c r="A92" s="329" t="s">
        <v>727</v>
      </c>
      <c r="B92" s="114" t="s">
        <v>728</v>
      </c>
      <c r="C92" s="115">
        <f>SUM(C93:C95)</f>
        <v>0</v>
      </c>
      <c r="D92" s="115">
        <f>SUM(D93:D95)</f>
        <v>0</v>
      </c>
      <c r="E92" s="115">
        <f>SUM(E93:E95)</f>
        <v>0</v>
      </c>
      <c r="F92" s="354">
        <f>SUM(F93:F95)</f>
        <v>0</v>
      </c>
    </row>
    <row r="93" spans="1:6" ht="1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">
      <c r="A94" s="329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">
      <c r="A95" s="329" t="s">
        <v>641</v>
      </c>
      <c r="B95" s="114" t="s">
        <v>732</v>
      </c>
      <c r="C95" s="162"/>
      <c r="D95" s="162"/>
      <c r="E95" s="113">
        <f t="shared" si="1"/>
        <v>0</v>
      </c>
      <c r="F95" s="161"/>
    </row>
    <row r="96" spans="1:6" ht="15">
      <c r="A96" s="329" t="s">
        <v>733</v>
      </c>
      <c r="B96" s="114" t="s">
        <v>734</v>
      </c>
      <c r="C96" s="162"/>
      <c r="D96" s="162"/>
      <c r="E96" s="113">
        <f t="shared" si="1"/>
        <v>0</v>
      </c>
      <c r="F96" s="161"/>
    </row>
    <row r="97" spans="1:6" ht="15">
      <c r="A97" s="329" t="s">
        <v>735</v>
      </c>
      <c r="B97" s="114" t="s">
        <v>736</v>
      </c>
      <c r="C97" s="162"/>
      <c r="D97" s="162"/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0</v>
      </c>
      <c r="D98" s="384">
        <f>D87+D82+D77+D73+D97</f>
        <v>0</v>
      </c>
      <c r="E98" s="384">
        <f>E87+E82+E77+E73+E97</f>
        <v>0</v>
      </c>
      <c r="F98" s="385">
        <f>F87+F82+F77+F73+F97</f>
        <v>0</v>
      </c>
    </row>
    <row r="99" spans="1:6" ht="15.75" thickBot="1">
      <c r="A99" s="365" t="s">
        <v>739</v>
      </c>
      <c r="B99" s="366" t="s">
        <v>740</v>
      </c>
      <c r="C99" s="378">
        <f>C98+C70+C68</f>
        <v>0</v>
      </c>
      <c r="D99" s="378">
        <f>D98+D70+D68</f>
        <v>0</v>
      </c>
      <c r="E99" s="378">
        <f>E98+E70+E68</f>
        <v>0</v>
      </c>
      <c r="F99" s="379">
        <f>F98+F70+F68</f>
        <v>0</v>
      </c>
    </row>
    <row r="100" spans="1:6" ht="15">
      <c r="A100" s="118"/>
      <c r="B100" s="120"/>
      <c r="C100" s="121"/>
      <c r="D100" s="121"/>
      <c r="E100" s="121"/>
      <c r="F100" s="122"/>
    </row>
    <row r="101" spans="1:6" ht="15.7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0.7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5.7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5.7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">
      <c r="A109" s="674" t="s">
        <v>841</v>
      </c>
      <c r="B109" s="674"/>
      <c r="C109" s="674"/>
      <c r="D109" s="674"/>
      <c r="E109" s="674"/>
      <c r="F109" s="674"/>
    </row>
    <row r="111" spans="1:8" ht="15">
      <c r="A111" s="622" t="s">
        <v>968</v>
      </c>
      <c r="B111" s="647">
        <f>pdeReportingDate</f>
        <v>45022</v>
      </c>
      <c r="C111" s="647"/>
      <c r="D111" s="647"/>
      <c r="E111" s="647"/>
      <c r="F111" s="647"/>
      <c r="G111" s="46"/>
      <c r="H111" s="46"/>
    </row>
    <row r="112" spans="1:8" ht="15">
      <c r="A112" s="622"/>
      <c r="B112" s="647"/>
      <c r="C112" s="647"/>
      <c r="D112" s="647"/>
      <c r="E112" s="647"/>
      <c r="F112" s="647"/>
      <c r="G112" s="46"/>
      <c r="H112" s="46"/>
    </row>
    <row r="113" spans="1:8" ht="15">
      <c r="A113" s="623" t="s">
        <v>8</v>
      </c>
      <c r="B113" s="648" t="str">
        <f>authorName</f>
        <v>Илияна Иванова Йорданова</v>
      </c>
      <c r="C113" s="648"/>
      <c r="D113" s="648"/>
      <c r="E113" s="648"/>
      <c r="F113" s="648"/>
      <c r="G113" s="68"/>
      <c r="H113" s="68"/>
    </row>
    <row r="114" spans="1:8" ht="15">
      <c r="A114" s="623"/>
      <c r="B114" s="648"/>
      <c r="C114" s="648"/>
      <c r="D114" s="648"/>
      <c r="E114" s="648"/>
      <c r="F114" s="648"/>
      <c r="G114" s="68"/>
      <c r="H114" s="68"/>
    </row>
    <row r="115" spans="1:8" ht="15">
      <c r="A115" s="623" t="s">
        <v>920</v>
      </c>
      <c r="B115" s="649"/>
      <c r="C115" s="649"/>
      <c r="D115" s="649"/>
      <c r="E115" s="649"/>
      <c r="F115" s="649"/>
      <c r="G115" s="70"/>
      <c r="H115" s="70"/>
    </row>
    <row r="116" spans="1:8" ht="15.75" customHeight="1">
      <c r="A116" s="624"/>
      <c r="B116" s="650" t="str">
        <f>Начална!B17</f>
        <v>Христо Георгиев Христов</v>
      </c>
      <c r="C116" s="646"/>
      <c r="D116" s="646"/>
      <c r="E116" s="646"/>
      <c r="F116" s="646"/>
      <c r="G116" s="624"/>
      <c r="H116" s="624"/>
    </row>
    <row r="117" spans="1:8" ht="15.75" customHeight="1">
      <c r="A117" s="624"/>
      <c r="B117" s="646"/>
      <c r="C117" s="646"/>
      <c r="D117" s="646"/>
      <c r="E117" s="646"/>
      <c r="F117" s="646"/>
      <c r="G117" s="624"/>
      <c r="H117" s="624"/>
    </row>
    <row r="118" spans="1:8" ht="15.75" customHeight="1">
      <c r="A118" s="624"/>
      <c r="B118" s="646"/>
      <c r="C118" s="646"/>
      <c r="D118" s="646"/>
      <c r="E118" s="646"/>
      <c r="F118" s="646"/>
      <c r="G118" s="624"/>
      <c r="H118" s="624"/>
    </row>
    <row r="119" spans="1:8" ht="15.75" customHeight="1">
      <c r="A119" s="624"/>
      <c r="B119" s="646"/>
      <c r="C119" s="646"/>
      <c r="D119" s="646"/>
      <c r="E119" s="646"/>
      <c r="F119" s="646"/>
      <c r="G119" s="624"/>
      <c r="H119" s="624"/>
    </row>
    <row r="120" spans="1:8" ht="15">
      <c r="A120" s="624"/>
      <c r="B120" s="646"/>
      <c r="C120" s="646"/>
      <c r="D120" s="646"/>
      <c r="E120" s="646"/>
      <c r="F120" s="646"/>
      <c r="G120" s="624"/>
      <c r="H120" s="624"/>
    </row>
    <row r="121" spans="1:8" ht="15">
      <c r="A121" s="624"/>
      <c r="B121" s="646"/>
      <c r="C121" s="646"/>
      <c r="D121" s="646"/>
      <c r="E121" s="646"/>
      <c r="F121" s="646"/>
      <c r="G121" s="624"/>
      <c r="H121" s="624"/>
    </row>
    <row r="122" spans="1:8" ht="15">
      <c r="A122" s="624"/>
      <c r="B122" s="646"/>
      <c r="C122" s="646"/>
      <c r="D122" s="646"/>
      <c r="E122" s="646"/>
      <c r="F122" s="646"/>
      <c r="G122" s="624"/>
      <c r="H122" s="624"/>
    </row>
  </sheetData>
  <sheetProtection insertRows="0"/>
  <mergeCells count="20">
    <mergeCell ref="B112:F112"/>
    <mergeCell ref="B113:F113"/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B114:F114"/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K17" sqref="K1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10" width="10.7109375" style="34" customWidth="1"/>
    <col min="11" max="11" width="12.421875" style="34" bestFit="1" customWidth="1"/>
    <col min="12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ЕЙЧ АР КЕПИТЪЛ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204654533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820</v>
      </c>
    </row>
    <row r="8" spans="1:9" s="95" customFormat="1" ht="21" customHeight="1">
      <c r="A8" s="687" t="s">
        <v>453</v>
      </c>
      <c r="B8" s="69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88"/>
      <c r="B9" s="693"/>
      <c r="C9" s="690" t="s">
        <v>756</v>
      </c>
      <c r="D9" s="690" t="s">
        <v>757</v>
      </c>
      <c r="E9" s="690" t="s">
        <v>758</v>
      </c>
      <c r="F9" s="690" t="s">
        <v>759</v>
      </c>
      <c r="G9" s="96" t="s">
        <v>760</v>
      </c>
      <c r="H9" s="96"/>
      <c r="I9" s="691" t="s">
        <v>842</v>
      </c>
    </row>
    <row r="10" spans="1:9" s="95" customFormat="1" ht="24" customHeight="1">
      <c r="A10" s="688"/>
      <c r="B10" s="693"/>
      <c r="C10" s="690"/>
      <c r="D10" s="690"/>
      <c r="E10" s="690"/>
      <c r="F10" s="690"/>
      <c r="G10" s="98" t="s">
        <v>516</v>
      </c>
      <c r="H10" s="98" t="s">
        <v>517</v>
      </c>
      <c r="I10" s="691"/>
    </row>
    <row r="11" spans="1:9" ht="15.7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">
      <c r="A13" s="398" t="s">
        <v>762</v>
      </c>
      <c r="B13" s="99" t="s">
        <v>763</v>
      </c>
      <c r="C13" s="399">
        <f>1548997-3640</f>
        <v>1545357</v>
      </c>
      <c r="D13" s="399">
        <v>10780</v>
      </c>
      <c r="E13" s="399"/>
      <c r="F13" s="399">
        <f>2351+880</f>
        <v>3231</v>
      </c>
      <c r="G13" s="399">
        <f>13439+617</f>
        <v>14056</v>
      </c>
      <c r="H13" s="399">
        <f>637+2</f>
        <v>639</v>
      </c>
      <c r="I13" s="400">
        <f>F13+G13-H13</f>
        <v>16648</v>
      </c>
    </row>
    <row r="14" spans="1:9" ht="1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1" ht="15">
      <c r="A17" s="398" t="s">
        <v>79</v>
      </c>
      <c r="B17" s="99" t="s">
        <v>769</v>
      </c>
      <c r="C17" s="399">
        <v>178</v>
      </c>
      <c r="D17" s="399"/>
      <c r="E17" s="399"/>
      <c r="F17" s="399">
        <v>830</v>
      </c>
      <c r="G17" s="399">
        <v>1603</v>
      </c>
      <c r="H17" s="399">
        <v>752</v>
      </c>
      <c r="I17" s="400">
        <f t="shared" si="0"/>
        <v>1681</v>
      </c>
      <c r="K17" s="645"/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1545535</v>
      </c>
      <c r="D18" s="406">
        <f t="shared" si="1"/>
        <v>10780</v>
      </c>
      <c r="E18" s="406">
        <f t="shared" si="1"/>
        <v>0</v>
      </c>
      <c r="F18" s="406">
        <f t="shared" si="1"/>
        <v>4061</v>
      </c>
      <c r="G18" s="406">
        <f t="shared" si="1"/>
        <v>15659</v>
      </c>
      <c r="H18" s="406">
        <f t="shared" si="1"/>
        <v>1391</v>
      </c>
      <c r="I18" s="407">
        <f t="shared" si="0"/>
        <v>18329</v>
      </c>
    </row>
    <row r="19" spans="1:9" ht="1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89" t="s">
        <v>843</v>
      </c>
      <c r="B29" s="689"/>
      <c r="C29" s="689"/>
      <c r="D29" s="689"/>
      <c r="E29" s="689"/>
      <c r="F29" s="689"/>
      <c r="G29" s="689"/>
      <c r="H29" s="689"/>
      <c r="I29" s="689"/>
    </row>
    <row r="30" spans="1:9" ht="1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">
      <c r="A31" s="622" t="s">
        <v>968</v>
      </c>
      <c r="B31" s="647">
        <f>pdeReportingDate</f>
        <v>45022</v>
      </c>
      <c r="C31" s="647"/>
      <c r="D31" s="647"/>
      <c r="E31" s="647"/>
      <c r="F31" s="647"/>
      <c r="G31" s="100"/>
      <c r="H31" s="100"/>
      <c r="I31" s="100"/>
    </row>
    <row r="32" spans="1:9" ht="15">
      <c r="A32" s="622"/>
      <c r="B32" s="647"/>
      <c r="C32" s="647"/>
      <c r="D32" s="647"/>
      <c r="E32" s="647"/>
      <c r="F32" s="647"/>
      <c r="G32" s="100"/>
      <c r="H32" s="100"/>
      <c r="I32" s="100"/>
    </row>
    <row r="33" spans="1:9" ht="15">
      <c r="A33" s="623" t="s">
        <v>8</v>
      </c>
      <c r="B33" s="648" t="str">
        <f>authorName</f>
        <v>Илияна Иванова Йорданова</v>
      </c>
      <c r="C33" s="648"/>
      <c r="D33" s="648"/>
      <c r="E33" s="648"/>
      <c r="F33" s="648"/>
      <c r="G33" s="100"/>
      <c r="H33" s="100"/>
      <c r="I33" s="100"/>
    </row>
    <row r="34" spans="1:9" ht="15">
      <c r="A34" s="623"/>
      <c r="B34" s="685"/>
      <c r="C34" s="685"/>
      <c r="D34" s="685"/>
      <c r="E34" s="685"/>
      <c r="F34" s="685"/>
      <c r="G34" s="685"/>
      <c r="H34" s="685"/>
      <c r="I34" s="685"/>
    </row>
    <row r="35" spans="1:9" ht="15">
      <c r="A35" s="623" t="s">
        <v>920</v>
      </c>
      <c r="B35" s="686"/>
      <c r="C35" s="686"/>
      <c r="D35" s="686"/>
      <c r="E35" s="686"/>
      <c r="F35" s="686"/>
      <c r="G35" s="686"/>
      <c r="H35" s="686"/>
      <c r="I35" s="686"/>
    </row>
    <row r="36" spans="1:9" ht="15.75" customHeight="1">
      <c r="A36" s="624"/>
      <c r="B36" s="646" t="s">
        <v>970</v>
      </c>
      <c r="C36" s="646"/>
      <c r="D36" s="646"/>
      <c r="E36" s="646"/>
      <c r="F36" s="646"/>
      <c r="G36" s="646"/>
      <c r="H36" s="646"/>
      <c r="I36" s="646"/>
    </row>
    <row r="37" spans="1:9" ht="15.75" customHeight="1">
      <c r="A37" s="624"/>
      <c r="B37" s="646" t="s">
        <v>970</v>
      </c>
      <c r="C37" s="646"/>
      <c r="D37" s="646"/>
      <c r="E37" s="646"/>
      <c r="F37" s="646"/>
      <c r="G37" s="646"/>
      <c r="H37" s="646"/>
      <c r="I37" s="646"/>
    </row>
    <row r="38" spans="1:9" ht="15.75" customHeight="1">
      <c r="A38" s="624"/>
      <c r="B38" s="646" t="s">
        <v>970</v>
      </c>
      <c r="C38" s="646"/>
      <c r="D38" s="646"/>
      <c r="E38" s="646"/>
      <c r="F38" s="646"/>
      <c r="G38" s="646"/>
      <c r="H38" s="646"/>
      <c r="I38" s="646"/>
    </row>
    <row r="39" spans="1:9" ht="15.75" customHeight="1">
      <c r="A39" s="624"/>
      <c r="B39" s="646" t="s">
        <v>970</v>
      </c>
      <c r="C39" s="646"/>
      <c r="D39" s="646"/>
      <c r="E39" s="646"/>
      <c r="F39" s="646"/>
      <c r="G39" s="646"/>
      <c r="H39" s="646"/>
      <c r="I39" s="646"/>
    </row>
    <row r="40" spans="1:9" ht="15">
      <c r="A40" s="624"/>
      <c r="B40" s="646"/>
      <c r="C40" s="646"/>
      <c r="D40" s="646"/>
      <c r="E40" s="646"/>
      <c r="F40" s="646"/>
      <c r="G40" s="646"/>
      <c r="H40" s="646"/>
      <c r="I40" s="646"/>
    </row>
    <row r="41" spans="1:9" ht="15">
      <c r="A41" s="624"/>
      <c r="B41" s="646"/>
      <c r="C41" s="646"/>
      <c r="D41" s="646"/>
      <c r="E41" s="646"/>
      <c r="F41" s="646"/>
      <c r="G41" s="646"/>
      <c r="H41" s="646"/>
      <c r="I41" s="646"/>
    </row>
    <row r="42" spans="1:9" ht="15">
      <c r="A42" s="624"/>
      <c r="B42" s="646"/>
      <c r="C42" s="646"/>
      <c r="D42" s="646"/>
      <c r="E42" s="646"/>
      <c r="F42" s="646"/>
      <c r="G42" s="646"/>
      <c r="H42" s="646"/>
      <c r="I42" s="646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insertRows="0"/>
  <mergeCells count="20"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64"/>
  <sheetViews>
    <sheetView view="pageBreakPreview" zoomScale="85" zoomScaleNormal="85" zoomScaleSheetLayoutView="85" zoomScalePageLayoutView="0" workbookViewId="0" topLeftCell="A3">
      <selection activeCell="F17" sqref="F1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ЕЙЧ АР КЕПИТЪЛ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204654533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820</v>
      </c>
    </row>
    <row r="8" spans="1:9" s="95" customFormat="1" ht="21" customHeight="1">
      <c r="A8" s="687" t="s">
        <v>453</v>
      </c>
      <c r="B8" s="69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88"/>
      <c r="B9" s="693"/>
      <c r="C9" s="690" t="s">
        <v>756</v>
      </c>
      <c r="D9" s="690" t="s">
        <v>757</v>
      </c>
      <c r="E9" s="690" t="s">
        <v>758</v>
      </c>
      <c r="F9" s="690" t="s">
        <v>759</v>
      </c>
      <c r="G9" s="96" t="s">
        <v>760</v>
      </c>
      <c r="H9" s="96"/>
      <c r="I9" s="691" t="s">
        <v>842</v>
      </c>
    </row>
    <row r="10" spans="1:9" s="95" customFormat="1" ht="24" customHeight="1">
      <c r="A10" s="688"/>
      <c r="B10" s="693"/>
      <c r="C10" s="690"/>
      <c r="D10" s="690"/>
      <c r="E10" s="690"/>
      <c r="F10" s="690"/>
      <c r="G10" s="98" t="s">
        <v>516</v>
      </c>
      <c r="H10" s="98" t="s">
        <v>517</v>
      </c>
      <c r="I10" s="691"/>
    </row>
    <row r="11" spans="1:9" ht="15.7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">
      <c r="A13" s="398" t="s">
        <v>762</v>
      </c>
      <c r="B13" s="99" t="s">
        <v>763</v>
      </c>
      <c r="C13" s="399"/>
      <c r="D13" s="399">
        <v>1039</v>
      </c>
      <c r="E13" s="399"/>
      <c r="F13" s="399">
        <v>203</v>
      </c>
      <c r="G13" s="399"/>
      <c r="H13" s="399"/>
      <c r="I13" s="400">
        <f>F13+G13-H13</f>
        <v>203</v>
      </c>
    </row>
    <row r="14" spans="1:9" ht="1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0" ht="15">
      <c r="A17" s="398" t="s">
        <v>79</v>
      </c>
      <c r="B17" s="99" t="s">
        <v>769</v>
      </c>
      <c r="C17" s="399"/>
      <c r="D17" s="399"/>
      <c r="E17" s="399"/>
      <c r="F17" s="399">
        <v>297</v>
      </c>
      <c r="G17" s="399">
        <f>293-F17</f>
        <v>-4</v>
      </c>
      <c r="H17" s="399"/>
      <c r="I17" s="400">
        <f t="shared" si="0"/>
        <v>293</v>
      </c>
      <c r="J17" s="641"/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0</v>
      </c>
      <c r="D18" s="406">
        <f t="shared" si="1"/>
        <v>1039</v>
      </c>
      <c r="E18" s="406">
        <f t="shared" si="1"/>
        <v>0</v>
      </c>
      <c r="F18" s="406">
        <f t="shared" si="1"/>
        <v>500</v>
      </c>
      <c r="G18" s="406">
        <f t="shared" si="1"/>
        <v>-4</v>
      </c>
      <c r="H18" s="406">
        <f t="shared" si="1"/>
        <v>0</v>
      </c>
      <c r="I18" s="407">
        <f t="shared" si="0"/>
        <v>496</v>
      </c>
    </row>
    <row r="19" spans="1:9" ht="1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89" t="s">
        <v>843</v>
      </c>
      <c r="B29" s="689"/>
      <c r="C29" s="689"/>
      <c r="D29" s="689"/>
      <c r="E29" s="689"/>
      <c r="F29" s="689"/>
      <c r="G29" s="689"/>
      <c r="H29" s="689"/>
      <c r="I29" s="689"/>
    </row>
    <row r="30" spans="1:9" ht="1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">
      <c r="A31" s="622" t="s">
        <v>968</v>
      </c>
      <c r="B31" s="647">
        <f>pdeReportingDate</f>
        <v>45022</v>
      </c>
      <c r="C31" s="647"/>
      <c r="D31" s="647"/>
      <c r="E31" s="647"/>
      <c r="F31" s="647"/>
      <c r="G31" s="100"/>
      <c r="H31" s="100"/>
      <c r="I31" s="100"/>
    </row>
    <row r="32" spans="1:9" ht="15">
      <c r="A32" s="622"/>
      <c r="B32" s="647"/>
      <c r="C32" s="647"/>
      <c r="D32" s="647"/>
      <c r="E32" s="647"/>
      <c r="F32" s="647"/>
      <c r="G32" s="100"/>
      <c r="H32" s="100"/>
      <c r="I32" s="100"/>
    </row>
    <row r="33" spans="1:9" ht="15">
      <c r="A33" s="623" t="s">
        <v>8</v>
      </c>
      <c r="B33" s="648" t="str">
        <f>authorName</f>
        <v>Илияна Иванова Йорданова</v>
      </c>
      <c r="C33" s="648"/>
      <c r="D33" s="648"/>
      <c r="E33" s="648"/>
      <c r="F33" s="648"/>
      <c r="G33" s="100"/>
      <c r="H33" s="100"/>
      <c r="I33" s="100"/>
    </row>
    <row r="34" spans="1:9" ht="15">
      <c r="A34" s="623"/>
      <c r="B34" s="685"/>
      <c r="C34" s="685"/>
      <c r="D34" s="685"/>
      <c r="E34" s="685"/>
      <c r="F34" s="685"/>
      <c r="G34" s="685"/>
      <c r="H34" s="685"/>
      <c r="I34" s="685"/>
    </row>
    <row r="35" spans="1:9" ht="15">
      <c r="A35" s="623" t="s">
        <v>920</v>
      </c>
      <c r="B35" s="686"/>
      <c r="C35" s="686"/>
      <c r="D35" s="686"/>
      <c r="E35" s="686"/>
      <c r="F35" s="686"/>
      <c r="G35" s="686"/>
      <c r="H35" s="686"/>
      <c r="I35" s="686"/>
    </row>
    <row r="36" spans="1:9" ht="15.75" customHeight="1">
      <c r="A36" s="624"/>
      <c r="B36" s="646" t="s">
        <v>970</v>
      </c>
      <c r="C36" s="646"/>
      <c r="D36" s="646"/>
      <c r="E36" s="646"/>
      <c r="F36" s="646"/>
      <c r="G36" s="646"/>
      <c r="H36" s="646"/>
      <c r="I36" s="646"/>
    </row>
    <row r="37" spans="1:9" ht="15.75" customHeight="1">
      <c r="A37" s="624"/>
      <c r="B37" s="646" t="s">
        <v>970</v>
      </c>
      <c r="C37" s="646"/>
      <c r="D37" s="646"/>
      <c r="E37" s="646"/>
      <c r="F37" s="646"/>
      <c r="G37" s="646"/>
      <c r="H37" s="646"/>
      <c r="I37" s="646"/>
    </row>
    <row r="38" spans="1:9" ht="15.75" customHeight="1">
      <c r="A38" s="624"/>
      <c r="B38" s="646" t="s">
        <v>970</v>
      </c>
      <c r="C38" s="646"/>
      <c r="D38" s="646"/>
      <c r="E38" s="646"/>
      <c r="F38" s="646"/>
      <c r="G38" s="646"/>
      <c r="H38" s="646"/>
      <c r="I38" s="646"/>
    </row>
    <row r="39" spans="1:9" ht="15.75" customHeight="1">
      <c r="A39" s="624"/>
      <c r="B39" s="646" t="s">
        <v>970</v>
      </c>
      <c r="C39" s="646"/>
      <c r="D39" s="646"/>
      <c r="E39" s="646"/>
      <c r="F39" s="646"/>
      <c r="G39" s="646"/>
      <c r="H39" s="646"/>
      <c r="I39" s="646"/>
    </row>
    <row r="40" spans="1:9" ht="15">
      <c r="A40" s="624"/>
      <c r="B40" s="646"/>
      <c r="C40" s="646"/>
      <c r="D40" s="646"/>
      <c r="E40" s="646"/>
      <c r="F40" s="646"/>
      <c r="G40" s="646"/>
      <c r="H40" s="646"/>
      <c r="I40" s="646"/>
    </row>
    <row r="41" spans="1:9" ht="15">
      <c r="A41" s="624"/>
      <c r="B41" s="646"/>
      <c r="C41" s="646"/>
      <c r="D41" s="646"/>
      <c r="E41" s="646"/>
      <c r="F41" s="646"/>
      <c r="G41" s="646"/>
      <c r="H41" s="646"/>
      <c r="I41" s="646"/>
    </row>
    <row r="42" spans="1:9" ht="15">
      <c r="A42" s="624"/>
      <c r="B42" s="646"/>
      <c r="C42" s="646"/>
      <c r="D42" s="646"/>
      <c r="E42" s="646"/>
      <c r="F42" s="646"/>
      <c r="G42" s="646"/>
      <c r="H42" s="646"/>
      <c r="I42" s="646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insertRows="0"/>
  <mergeCells count="20"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64"/>
  <sheetViews>
    <sheetView view="pageBreakPreview" zoomScale="85" zoomScaleNormal="85" zoomScaleSheetLayoutView="85" zoomScalePageLayoutView="0" workbookViewId="0" topLeftCell="A3">
      <selection activeCell="H17" sqref="H1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9" t="s">
        <v>822</v>
      </c>
      <c r="B1" s="19"/>
      <c r="C1" s="19"/>
      <c r="D1" s="19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633"/>
      <c r="B2" s="19"/>
      <c r="C2" s="19"/>
      <c r="D2" s="1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34" t="str">
        <f>CONCATENATE("на ",UPPER(pdeName))</f>
        <v>на ЕЙЧ АР КЕПИТЪЛ АД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34" t="str">
        <f>CONCATENATE("ЕИК по БУЛСТАТ: ",pdeBulstat)</f>
        <v>ЕИК по БУЛСТАТ: 204654533</v>
      </c>
      <c r="B4" s="635"/>
      <c r="C4" s="636"/>
      <c r="D4" s="636"/>
      <c r="E4" s="19"/>
      <c r="F4" s="19" t="s">
        <v>1012</v>
      </c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34" t="str">
        <f>CONCATENATE("към ",TEXT(endDate,"dd.mm.yyyy")," г.")</f>
        <v>към 31.12.2022 г.</v>
      </c>
      <c r="B5" s="19"/>
      <c r="C5" s="19"/>
      <c r="D5" s="19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820</v>
      </c>
    </row>
    <row r="8" spans="1:9" s="95" customFormat="1" ht="21" customHeight="1">
      <c r="A8" s="701" t="s">
        <v>453</v>
      </c>
      <c r="B8" s="704" t="s">
        <v>11</v>
      </c>
      <c r="C8" s="696" t="s">
        <v>754</v>
      </c>
      <c r="D8" s="697"/>
      <c r="E8" s="698"/>
      <c r="F8" s="696" t="s">
        <v>755</v>
      </c>
      <c r="G8" s="697"/>
      <c r="H8" s="698"/>
      <c r="I8" s="637"/>
    </row>
    <row r="9" spans="1:9" s="95" customFormat="1" ht="24" customHeight="1">
      <c r="A9" s="702"/>
      <c r="B9" s="705"/>
      <c r="C9" s="694" t="s">
        <v>756</v>
      </c>
      <c r="D9" s="694" t="s">
        <v>757</v>
      </c>
      <c r="E9" s="694" t="s">
        <v>758</v>
      </c>
      <c r="F9" s="694" t="s">
        <v>759</v>
      </c>
      <c r="G9" s="638" t="s">
        <v>760</v>
      </c>
      <c r="H9" s="638"/>
      <c r="I9" s="699" t="s">
        <v>842</v>
      </c>
    </row>
    <row r="10" spans="1:9" s="95" customFormat="1" ht="24" customHeight="1">
      <c r="A10" s="703"/>
      <c r="B10" s="706"/>
      <c r="C10" s="695"/>
      <c r="D10" s="695"/>
      <c r="E10" s="695"/>
      <c r="F10" s="695"/>
      <c r="G10" s="98" t="s">
        <v>516</v>
      </c>
      <c r="H10" s="98" t="s">
        <v>517</v>
      </c>
      <c r="I10" s="700"/>
    </row>
    <row r="11" spans="1:9" ht="15.7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">
      <c r="A13" s="398" t="s">
        <v>762</v>
      </c>
      <c r="B13" s="99" t="s">
        <v>763</v>
      </c>
      <c r="C13" s="399">
        <v>152533</v>
      </c>
      <c r="D13" s="399"/>
      <c r="E13" s="399"/>
      <c r="F13" s="399">
        <v>90</v>
      </c>
      <c r="G13" s="399"/>
      <c r="H13" s="399"/>
      <c r="I13" s="400">
        <f>F13+G13-H13</f>
        <v>90</v>
      </c>
    </row>
    <row r="14" spans="1:9" ht="1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1" ht="15">
      <c r="A17" s="398" t="s">
        <v>79</v>
      </c>
      <c r="B17" s="99" t="s">
        <v>769</v>
      </c>
      <c r="C17" s="399"/>
      <c r="D17" s="399"/>
      <c r="E17" s="399"/>
      <c r="F17" s="399">
        <v>533</v>
      </c>
      <c r="G17" s="399">
        <v>1139</v>
      </c>
      <c r="H17" s="399">
        <f>403-12</f>
        <v>391</v>
      </c>
      <c r="I17" s="400">
        <f t="shared" si="0"/>
        <v>1281</v>
      </c>
      <c r="K17" s="642"/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152533</v>
      </c>
      <c r="D18" s="406">
        <f t="shared" si="1"/>
        <v>0</v>
      </c>
      <c r="E18" s="406">
        <f t="shared" si="1"/>
        <v>0</v>
      </c>
      <c r="F18" s="406">
        <f t="shared" si="1"/>
        <v>623</v>
      </c>
      <c r="G18" s="406">
        <f t="shared" si="1"/>
        <v>1139</v>
      </c>
      <c r="H18" s="406">
        <f t="shared" si="1"/>
        <v>391</v>
      </c>
      <c r="I18" s="407">
        <f t="shared" si="0"/>
        <v>1371</v>
      </c>
    </row>
    <row r="19" spans="1:9" ht="1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89" t="s">
        <v>843</v>
      </c>
      <c r="B29" s="689"/>
      <c r="C29" s="689"/>
      <c r="D29" s="689"/>
      <c r="E29" s="689"/>
      <c r="F29" s="689"/>
      <c r="G29" s="689"/>
      <c r="H29" s="689"/>
      <c r="I29" s="689"/>
    </row>
    <row r="30" spans="1:9" ht="1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">
      <c r="A31" s="622" t="s">
        <v>968</v>
      </c>
      <c r="B31" s="647">
        <f>pdeReportingDate</f>
        <v>45022</v>
      </c>
      <c r="C31" s="647"/>
      <c r="D31" s="647"/>
      <c r="E31" s="647"/>
      <c r="F31" s="647"/>
      <c r="G31" s="100"/>
      <c r="H31" s="100"/>
      <c r="I31" s="100"/>
    </row>
    <row r="32" spans="1:9" ht="15">
      <c r="A32" s="622"/>
      <c r="B32" s="647"/>
      <c r="C32" s="647"/>
      <c r="D32" s="647"/>
      <c r="E32" s="647"/>
      <c r="F32" s="647"/>
      <c r="G32" s="100"/>
      <c r="H32" s="100"/>
      <c r="I32" s="100"/>
    </row>
    <row r="33" spans="1:9" ht="15">
      <c r="A33" s="623" t="s">
        <v>8</v>
      </c>
      <c r="B33" s="648" t="str">
        <f>authorName</f>
        <v>Илияна Иванова Йорданова</v>
      </c>
      <c r="C33" s="648"/>
      <c r="D33" s="648"/>
      <c r="E33" s="648"/>
      <c r="F33" s="648"/>
      <c r="G33" s="100"/>
      <c r="H33" s="100"/>
      <c r="I33" s="100"/>
    </row>
    <row r="34" spans="1:9" ht="15">
      <c r="A34" s="623"/>
      <c r="B34" s="685"/>
      <c r="C34" s="685"/>
      <c r="D34" s="685"/>
      <c r="E34" s="685"/>
      <c r="F34" s="685"/>
      <c r="G34" s="685"/>
      <c r="H34" s="685"/>
      <c r="I34" s="685"/>
    </row>
    <row r="35" spans="1:9" ht="15">
      <c r="A35" s="623" t="s">
        <v>920</v>
      </c>
      <c r="B35" s="686"/>
      <c r="C35" s="686"/>
      <c r="D35" s="686"/>
      <c r="E35" s="686"/>
      <c r="F35" s="686"/>
      <c r="G35" s="686"/>
      <c r="H35" s="686"/>
      <c r="I35" s="686"/>
    </row>
    <row r="36" spans="1:9" ht="15.75" customHeight="1">
      <c r="A36" s="624"/>
      <c r="B36" s="646" t="s">
        <v>970</v>
      </c>
      <c r="C36" s="646"/>
      <c r="D36" s="646"/>
      <c r="E36" s="646"/>
      <c r="F36" s="646"/>
      <c r="G36" s="646"/>
      <c r="H36" s="646"/>
      <c r="I36" s="646"/>
    </row>
    <row r="37" spans="1:9" ht="15.75" customHeight="1">
      <c r="A37" s="624"/>
      <c r="B37" s="646" t="s">
        <v>970</v>
      </c>
      <c r="C37" s="646"/>
      <c r="D37" s="646"/>
      <c r="E37" s="646"/>
      <c r="F37" s="646"/>
      <c r="G37" s="646"/>
      <c r="H37" s="646"/>
      <c r="I37" s="646"/>
    </row>
    <row r="38" spans="1:9" ht="15.75" customHeight="1">
      <c r="A38" s="624"/>
      <c r="B38" s="646" t="s">
        <v>970</v>
      </c>
      <c r="C38" s="646"/>
      <c r="D38" s="646"/>
      <c r="E38" s="646"/>
      <c r="F38" s="646"/>
      <c r="G38" s="646"/>
      <c r="H38" s="646"/>
      <c r="I38" s="646"/>
    </row>
    <row r="39" spans="1:9" ht="15.75" customHeight="1">
      <c r="A39" s="624"/>
      <c r="B39" s="646" t="s">
        <v>970</v>
      </c>
      <c r="C39" s="646"/>
      <c r="D39" s="646"/>
      <c r="E39" s="646"/>
      <c r="F39" s="646"/>
      <c r="G39" s="646"/>
      <c r="H39" s="646"/>
      <c r="I39" s="646"/>
    </row>
    <row r="40" spans="1:9" ht="15">
      <c r="A40" s="624"/>
      <c r="B40" s="646"/>
      <c r="C40" s="646"/>
      <c r="D40" s="646"/>
      <c r="E40" s="646"/>
      <c r="F40" s="646"/>
      <c r="G40" s="646"/>
      <c r="H40" s="646"/>
      <c r="I40" s="646"/>
    </row>
    <row r="41" spans="1:9" ht="15">
      <c r="A41" s="624"/>
      <c r="B41" s="646"/>
      <c r="C41" s="646"/>
      <c r="D41" s="646"/>
      <c r="E41" s="646"/>
      <c r="F41" s="646"/>
      <c r="G41" s="646"/>
      <c r="H41" s="646"/>
      <c r="I41" s="646"/>
    </row>
    <row r="42" spans="1:9" ht="15">
      <c r="A42" s="624"/>
      <c r="B42" s="646"/>
      <c r="C42" s="646"/>
      <c r="D42" s="646"/>
      <c r="E42" s="646"/>
      <c r="F42" s="646"/>
      <c r="G42" s="646"/>
      <c r="H42" s="646"/>
      <c r="I42" s="646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insertRows="0"/>
  <mergeCells count="22">
    <mergeCell ref="B8:B10"/>
    <mergeCell ref="C9:C10"/>
    <mergeCell ref="B39:I39"/>
    <mergeCell ref="B40:I40"/>
    <mergeCell ref="I9:I10"/>
    <mergeCell ref="A29:I29"/>
    <mergeCell ref="B31:F31"/>
    <mergeCell ref="B32:F32"/>
    <mergeCell ref="B33:F33"/>
    <mergeCell ref="B34:I34"/>
    <mergeCell ref="F9:F10"/>
    <mergeCell ref="A8:A10"/>
    <mergeCell ref="D9:D10"/>
    <mergeCell ref="E9:E10"/>
    <mergeCell ref="B41:I41"/>
    <mergeCell ref="B42:I42"/>
    <mergeCell ref="C8:E8"/>
    <mergeCell ref="F8:H8"/>
    <mergeCell ref="B35:I35"/>
    <mergeCell ref="B36:I36"/>
    <mergeCell ref="B37:I37"/>
    <mergeCell ref="B38:I3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K17" sqref="K1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ЕЙЧ АР КЕПИТЪЛ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204654533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820</v>
      </c>
    </row>
    <row r="8" spans="1:9" s="95" customFormat="1" ht="21" customHeight="1">
      <c r="A8" s="687" t="s">
        <v>453</v>
      </c>
      <c r="B8" s="69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88"/>
      <c r="B9" s="693"/>
      <c r="C9" s="690" t="s">
        <v>756</v>
      </c>
      <c r="D9" s="690" t="s">
        <v>757</v>
      </c>
      <c r="E9" s="690" t="s">
        <v>758</v>
      </c>
      <c r="F9" s="690" t="s">
        <v>759</v>
      </c>
      <c r="G9" s="96" t="s">
        <v>760</v>
      </c>
      <c r="H9" s="96"/>
      <c r="I9" s="691" t="s">
        <v>842</v>
      </c>
    </row>
    <row r="10" spans="1:9" s="95" customFormat="1" ht="24" customHeight="1">
      <c r="A10" s="688"/>
      <c r="B10" s="693"/>
      <c r="C10" s="690"/>
      <c r="D10" s="690"/>
      <c r="E10" s="690"/>
      <c r="F10" s="690"/>
      <c r="G10" s="98" t="s">
        <v>516</v>
      </c>
      <c r="H10" s="98" t="s">
        <v>517</v>
      </c>
      <c r="I10" s="691"/>
    </row>
    <row r="11" spans="1:9" ht="15.7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">
      <c r="A13" s="398" t="s">
        <v>762</v>
      </c>
      <c r="B13" s="99" t="s">
        <v>763</v>
      </c>
      <c r="C13" s="399">
        <v>8116</v>
      </c>
      <c r="D13" s="399"/>
      <c r="E13" s="399"/>
      <c r="F13" s="399">
        <v>466</v>
      </c>
      <c r="G13" s="399"/>
      <c r="H13" s="399">
        <f>25</f>
        <v>25</v>
      </c>
      <c r="I13" s="400">
        <f>F13+G13-H13</f>
        <v>441</v>
      </c>
    </row>
    <row r="14" spans="1:9" ht="1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11" ht="16.5" thickBot="1">
      <c r="A18" s="404" t="s">
        <v>544</v>
      </c>
      <c r="B18" s="405" t="s">
        <v>770</v>
      </c>
      <c r="C18" s="406">
        <f aca="true" t="shared" si="1" ref="C18:H18">C13+C14+C16+C17</f>
        <v>8116</v>
      </c>
      <c r="D18" s="406">
        <f t="shared" si="1"/>
        <v>0</v>
      </c>
      <c r="E18" s="406">
        <f t="shared" si="1"/>
        <v>0</v>
      </c>
      <c r="F18" s="406">
        <f t="shared" si="1"/>
        <v>466</v>
      </c>
      <c r="G18" s="406">
        <f t="shared" si="1"/>
        <v>0</v>
      </c>
      <c r="H18" s="406">
        <f t="shared" si="1"/>
        <v>25</v>
      </c>
      <c r="I18" s="407">
        <f t="shared" si="0"/>
        <v>441</v>
      </c>
      <c r="K18" s="642"/>
    </row>
    <row r="19" spans="1:9" ht="1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89" t="s">
        <v>843</v>
      </c>
      <c r="B29" s="689"/>
      <c r="C29" s="689"/>
      <c r="D29" s="689"/>
      <c r="E29" s="689"/>
      <c r="F29" s="689"/>
      <c r="G29" s="689"/>
      <c r="H29" s="689"/>
      <c r="I29" s="689"/>
    </row>
    <row r="30" spans="1:9" ht="1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">
      <c r="A31" s="622" t="s">
        <v>968</v>
      </c>
      <c r="B31" s="647">
        <f>pdeReportingDate</f>
        <v>45022</v>
      </c>
      <c r="C31" s="647"/>
      <c r="D31" s="647"/>
      <c r="E31" s="647"/>
      <c r="F31" s="647"/>
      <c r="G31" s="100"/>
      <c r="H31" s="100"/>
      <c r="I31" s="100"/>
    </row>
    <row r="32" spans="1:9" ht="15">
      <c r="A32" s="622"/>
      <c r="B32" s="647"/>
      <c r="C32" s="647"/>
      <c r="D32" s="647"/>
      <c r="E32" s="647"/>
      <c r="F32" s="647"/>
      <c r="G32" s="100"/>
      <c r="H32" s="100"/>
      <c r="I32" s="100"/>
    </row>
    <row r="33" spans="1:9" ht="15">
      <c r="A33" s="623" t="s">
        <v>8</v>
      </c>
      <c r="B33" s="648" t="str">
        <f>authorName</f>
        <v>Илияна Иванова Йорданова</v>
      </c>
      <c r="C33" s="648"/>
      <c r="D33" s="648"/>
      <c r="E33" s="648"/>
      <c r="F33" s="648"/>
      <c r="G33" s="100"/>
      <c r="H33" s="100"/>
      <c r="I33" s="100"/>
    </row>
    <row r="34" spans="1:9" ht="15">
      <c r="A34" s="623"/>
      <c r="B34" s="685"/>
      <c r="C34" s="685"/>
      <c r="D34" s="685"/>
      <c r="E34" s="685"/>
      <c r="F34" s="685"/>
      <c r="G34" s="685"/>
      <c r="H34" s="685"/>
      <c r="I34" s="685"/>
    </row>
    <row r="35" spans="1:9" ht="15">
      <c r="A35" s="623" t="s">
        <v>920</v>
      </c>
      <c r="B35" s="686"/>
      <c r="C35" s="686"/>
      <c r="D35" s="686"/>
      <c r="E35" s="686"/>
      <c r="F35" s="686"/>
      <c r="G35" s="686"/>
      <c r="H35" s="686"/>
      <c r="I35" s="686"/>
    </row>
    <row r="36" spans="1:9" ht="15.75" customHeight="1">
      <c r="A36" s="624"/>
      <c r="B36" s="650" t="str">
        <f>Начална!B17</f>
        <v>Христо Георгиев Христов</v>
      </c>
      <c r="C36" s="646"/>
      <c r="D36" s="646"/>
      <c r="E36" s="646"/>
      <c r="F36" s="646"/>
      <c r="G36" s="646"/>
      <c r="H36" s="646"/>
      <c r="I36" s="646"/>
    </row>
    <row r="37" spans="1:9" ht="15.75" customHeight="1">
      <c r="A37" s="624"/>
      <c r="B37" s="646"/>
      <c r="C37" s="646"/>
      <c r="D37" s="646"/>
      <c r="E37" s="646"/>
      <c r="F37" s="646"/>
      <c r="G37" s="646"/>
      <c r="H37" s="646"/>
      <c r="I37" s="646"/>
    </row>
    <row r="38" spans="1:9" ht="15.75" customHeight="1">
      <c r="A38" s="624"/>
      <c r="B38" s="646"/>
      <c r="C38" s="646"/>
      <c r="D38" s="646"/>
      <c r="E38" s="646"/>
      <c r="F38" s="646"/>
      <c r="G38" s="646"/>
      <c r="H38" s="646"/>
      <c r="I38" s="646"/>
    </row>
    <row r="39" spans="1:9" ht="15.75" customHeight="1">
      <c r="A39" s="624"/>
      <c r="B39" s="646"/>
      <c r="C39" s="646"/>
      <c r="D39" s="646"/>
      <c r="E39" s="646"/>
      <c r="F39" s="646"/>
      <c r="G39" s="646"/>
      <c r="H39" s="646"/>
      <c r="I39" s="646"/>
    </row>
    <row r="40" spans="1:9" ht="15">
      <c r="A40" s="624"/>
      <c r="B40" s="646"/>
      <c r="C40" s="646"/>
      <c r="D40" s="646"/>
      <c r="E40" s="646"/>
      <c r="F40" s="646"/>
      <c r="G40" s="646"/>
      <c r="H40" s="646"/>
      <c r="I40" s="646"/>
    </row>
    <row r="41" spans="1:9" ht="15">
      <c r="A41" s="624"/>
      <c r="B41" s="646"/>
      <c r="C41" s="646"/>
      <c r="D41" s="646"/>
      <c r="E41" s="646"/>
      <c r="F41" s="646"/>
      <c r="G41" s="646"/>
      <c r="H41" s="646"/>
      <c r="I41" s="646"/>
    </row>
    <row r="42" spans="1:9" ht="15">
      <c r="A42" s="624"/>
      <c r="B42" s="646"/>
      <c r="C42" s="646"/>
      <c r="D42" s="646"/>
      <c r="E42" s="646"/>
      <c r="F42" s="646"/>
      <c r="G42" s="646"/>
      <c r="H42" s="646"/>
      <c r="I42" s="646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insertRows="0"/>
  <mergeCells count="20"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F6" sqref="F6:F15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594" t="s">
        <v>928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">
      <c r="A2" s="595" t="str">
        <f>CONCATENATE("на информацията, въведена в справките на ",UPPER(pdeName))</f>
        <v>на информацията, въведена в справките на ЕЙЧ АР КЕПИТЪЛ АД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">
      <c r="A3" s="595" t="str">
        <f>CONCATENATE("за периода от ",TEXT(startDate,"dd.mm.yyyy г.")," до ",TEXT(endDate,"dd.mm.yyyy г."))</f>
        <v>за периода от 01.01.2022 г. до 31.12.2022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929</v>
      </c>
      <c r="B5" s="601" t="s">
        <v>931</v>
      </c>
      <c r="C5" s="602" t="s">
        <v>933</v>
      </c>
      <c r="D5" s="603" t="s">
        <v>935</v>
      </c>
      <c r="E5" s="602" t="s">
        <v>934</v>
      </c>
      <c r="F5" s="601" t="s">
        <v>932</v>
      </c>
      <c r="G5" s="600" t="s">
        <v>930</v>
      </c>
    </row>
    <row r="6" spans="1:7" ht="18.75" customHeight="1">
      <c r="A6" s="606" t="s">
        <v>975</v>
      </c>
      <c r="B6" s="598" t="s">
        <v>940</v>
      </c>
      <c r="C6" s="604">
        <f>'1-Баланс'!C95</f>
        <v>21409</v>
      </c>
      <c r="D6" s="605">
        <f aca="true" t="shared" si="0" ref="D6:D15">C6-E6</f>
        <v>0</v>
      </c>
      <c r="E6" s="604">
        <f>'1-Баланс'!G95</f>
        <v>21409</v>
      </c>
      <c r="F6" s="599" t="s">
        <v>941</v>
      </c>
      <c r="G6" s="606" t="s">
        <v>975</v>
      </c>
    </row>
    <row r="7" spans="1:7" ht="18.75" customHeight="1">
      <c r="A7" s="606" t="s">
        <v>975</v>
      </c>
      <c r="B7" s="598" t="s">
        <v>939</v>
      </c>
      <c r="C7" s="604">
        <f>'1-Баланс'!G37</f>
        <v>18828</v>
      </c>
      <c r="D7" s="605">
        <f t="shared" si="0"/>
        <v>9715</v>
      </c>
      <c r="E7" s="604">
        <f>'1-Баланс'!G18</f>
        <v>9113</v>
      </c>
      <c r="F7" s="599" t="s">
        <v>455</v>
      </c>
      <c r="G7" s="606" t="s">
        <v>975</v>
      </c>
    </row>
    <row r="8" spans="1:7" ht="18.75" customHeight="1">
      <c r="A8" s="606" t="s">
        <v>975</v>
      </c>
      <c r="B8" s="598" t="s">
        <v>937</v>
      </c>
      <c r="C8" s="604">
        <f>ABS('1-Баланс'!G32)-ABS('1-Баланс'!G33)</f>
        <v>3960</v>
      </c>
      <c r="D8" s="605">
        <f t="shared" si="0"/>
        <v>0</v>
      </c>
      <c r="E8" s="604">
        <f>ABS('2-Отчет за доходите'!C44)-ABS('2-Отчет за доходите'!G44)</f>
        <v>3960</v>
      </c>
      <c r="F8" s="599" t="s">
        <v>938</v>
      </c>
      <c r="G8" s="607" t="s">
        <v>977</v>
      </c>
    </row>
    <row r="9" spans="1:7" ht="18.75" customHeight="1">
      <c r="A9" s="606" t="s">
        <v>975</v>
      </c>
      <c r="B9" s="598" t="s">
        <v>943</v>
      </c>
      <c r="C9" s="604">
        <f>'1-Баланс'!D92</f>
        <v>1490</v>
      </c>
      <c r="D9" s="605">
        <f t="shared" si="0"/>
        <v>0</v>
      </c>
      <c r="E9" s="604">
        <f>'3-Отчет за паричния поток'!C45</f>
        <v>1490</v>
      </c>
      <c r="F9" s="599" t="s">
        <v>942</v>
      </c>
      <c r="G9" s="607" t="s">
        <v>976</v>
      </c>
    </row>
    <row r="10" spans="1:7" ht="18.75" customHeight="1">
      <c r="A10" s="606" t="s">
        <v>975</v>
      </c>
      <c r="B10" s="598" t="s">
        <v>944</v>
      </c>
      <c r="C10" s="604">
        <f>'1-Баланс'!C92</f>
        <v>86</v>
      </c>
      <c r="D10" s="605">
        <f t="shared" si="0"/>
        <v>0</v>
      </c>
      <c r="E10" s="604">
        <f>'3-Отчет за паричния поток'!C46</f>
        <v>86</v>
      </c>
      <c r="F10" s="599" t="s">
        <v>945</v>
      </c>
      <c r="G10" s="607" t="s">
        <v>976</v>
      </c>
    </row>
    <row r="11" spans="1:7" ht="18.75" customHeight="1">
      <c r="A11" s="606" t="s">
        <v>975</v>
      </c>
      <c r="B11" s="598" t="s">
        <v>939</v>
      </c>
      <c r="C11" s="604">
        <f>'1-Баланс'!G37</f>
        <v>18828</v>
      </c>
      <c r="D11" s="605">
        <f t="shared" si="0"/>
        <v>0</v>
      </c>
      <c r="E11" s="604">
        <f>'4-Отчет за собствения капитал'!L34</f>
        <v>18828</v>
      </c>
      <c r="F11" s="599" t="s">
        <v>946</v>
      </c>
      <c r="G11" s="607" t="s">
        <v>978</v>
      </c>
    </row>
    <row r="12" spans="1:7" ht="18.75" customHeight="1">
      <c r="A12" s="606" t="s">
        <v>975</v>
      </c>
      <c r="B12" s="598" t="s">
        <v>947</v>
      </c>
      <c r="C12" s="604">
        <f>'1-Баланс'!C36</f>
        <v>1152</v>
      </c>
      <c r="D12" s="605">
        <f t="shared" si="0"/>
        <v>0</v>
      </c>
      <c r="E12" s="604">
        <f>'Справка 5'!C27+'Справка 5'!C97</f>
        <v>1152</v>
      </c>
      <c r="F12" s="599" t="s">
        <v>951</v>
      </c>
      <c r="G12" s="607" t="s">
        <v>979</v>
      </c>
    </row>
    <row r="13" spans="1:7" ht="18.75" customHeight="1">
      <c r="A13" s="606" t="s">
        <v>975</v>
      </c>
      <c r="B13" s="598" t="s">
        <v>948</v>
      </c>
      <c r="C13" s="604">
        <f>'1-Баланс'!C37</f>
        <v>0</v>
      </c>
      <c r="D13" s="605">
        <f t="shared" si="0"/>
        <v>0</v>
      </c>
      <c r="E13" s="604">
        <f>'Справка 5'!C44+'Справка 5'!C114</f>
        <v>0</v>
      </c>
      <c r="F13" s="599" t="s">
        <v>952</v>
      </c>
      <c r="G13" s="607" t="s">
        <v>979</v>
      </c>
    </row>
    <row r="14" spans="1:7" ht="18.75" customHeight="1">
      <c r="A14" s="606" t="s">
        <v>975</v>
      </c>
      <c r="B14" s="598" t="s">
        <v>949</v>
      </c>
      <c r="C14" s="604">
        <f>'1-Баланс'!C38</f>
        <v>10879</v>
      </c>
      <c r="D14" s="605">
        <f t="shared" si="0"/>
        <v>0</v>
      </c>
      <c r="E14" s="604">
        <f>'Справка 5'!C61+'Справка 5'!C131</f>
        <v>10879</v>
      </c>
      <c r="F14" s="599" t="s">
        <v>953</v>
      </c>
      <c r="G14" s="607" t="s">
        <v>979</v>
      </c>
    </row>
    <row r="15" spans="1:7" ht="18.75" customHeight="1">
      <c r="A15" s="606" t="s">
        <v>975</v>
      </c>
      <c r="B15" s="598" t="s">
        <v>950</v>
      </c>
      <c r="C15" s="604">
        <f>'1-Баланс'!C39</f>
        <v>8606</v>
      </c>
      <c r="D15" s="605">
        <f t="shared" si="0"/>
        <v>0</v>
      </c>
      <c r="E15" s="604">
        <f>'Справка 5'!C148+'Справка 5'!C78</f>
        <v>8606</v>
      </c>
      <c r="F15" s="599" t="s">
        <v>954</v>
      </c>
      <c r="G15" s="607" t="s">
        <v>979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5">
      <selection activeCell="B3" sqref="B3:D24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0.75">
      <c r="A3" s="534">
        <v>1</v>
      </c>
      <c r="B3" s="532" t="s">
        <v>885</v>
      </c>
      <c r="C3" s="533" t="s">
        <v>884</v>
      </c>
      <c r="D3" s="578" t="e">
        <f>(ABS('1-Баланс'!G32)-ABS('1-Баланс'!G33))/'2-Отчет за доходите'!G16</f>
        <v>#DIV/0!</v>
      </c>
      <c r="E3" s="582"/>
    </row>
    <row r="4" spans="1:4" ht="30.7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0.21032504780114722</v>
      </c>
    </row>
    <row r="5" spans="1:4" ht="30.7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1.5342890352576521</v>
      </c>
    </row>
    <row r="6" spans="1:4" ht="30.7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0.18496893829697791</v>
      </c>
    </row>
    <row r="7" spans="1:4" ht="24" customHeight="1">
      <c r="A7" s="581" t="s">
        <v>892</v>
      </c>
      <c r="B7" s="579"/>
      <c r="C7" s="579"/>
      <c r="D7" s="580"/>
    </row>
    <row r="8" spans="1:4" ht="30.7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3.9768707482993197</v>
      </c>
    </row>
    <row r="9" spans="1:4" ht="24" customHeight="1">
      <c r="A9" s="581" t="s">
        <v>895</v>
      </c>
      <c r="B9" s="579"/>
      <c r="C9" s="579"/>
      <c r="D9" s="580"/>
    </row>
    <row r="10" spans="1:4" ht="30.75">
      <c r="A10" s="534">
        <v>6</v>
      </c>
      <c r="B10" s="532" t="s">
        <v>896</v>
      </c>
      <c r="C10" s="533" t="s">
        <v>897</v>
      </c>
      <c r="D10" s="577">
        <f>'1-Баланс'!C94/'1-Баланс'!G79</f>
        <v>0.18411552346570398</v>
      </c>
    </row>
    <row r="11" spans="1:4" ht="62.25">
      <c r="A11" s="534">
        <v>7</v>
      </c>
      <c r="B11" s="532" t="s">
        <v>898</v>
      </c>
      <c r="C11" s="533" t="s">
        <v>958</v>
      </c>
      <c r="D11" s="577">
        <f>('1-Баланс'!C76+'1-Баланс'!C85+'1-Баланс'!C92)/'1-Баланс'!G79</f>
        <v>0.18411552346570398</v>
      </c>
    </row>
    <row r="12" spans="1:4" ht="46.5">
      <c r="A12" s="534">
        <v>8</v>
      </c>
      <c r="B12" s="532" t="s">
        <v>899</v>
      </c>
      <c r="C12" s="533" t="s">
        <v>959</v>
      </c>
      <c r="D12" s="577">
        <f>('1-Баланс'!C85+'1-Баланс'!C92)/'1-Баланс'!G79</f>
        <v>0.0776173285198556</v>
      </c>
    </row>
    <row r="13" spans="1:4" ht="30.75">
      <c r="A13" s="534">
        <v>9</v>
      </c>
      <c r="B13" s="532" t="s">
        <v>900</v>
      </c>
      <c r="C13" s="533" t="s">
        <v>901</v>
      </c>
      <c r="D13" s="577">
        <f>'1-Баланс'!C92/'1-Баланс'!G79</f>
        <v>0.0776173285198556</v>
      </c>
    </row>
    <row r="14" spans="1:4" ht="24" customHeight="1">
      <c r="A14" s="581" t="s">
        <v>902</v>
      </c>
      <c r="B14" s="579"/>
      <c r="C14" s="579"/>
      <c r="D14" s="580"/>
    </row>
    <row r="15" spans="1:4" ht="30.75">
      <c r="A15" s="534">
        <v>10</v>
      </c>
      <c r="B15" s="532" t="s">
        <v>916</v>
      </c>
      <c r="C15" s="533" t="s">
        <v>903</v>
      </c>
      <c r="D15" s="577" t="e">
        <f>'2-Отчет за доходите'!G16/('1-Баланс'!C20+'1-Баланс'!C21+'1-Баланс'!C22+'1-Баланс'!C28+'1-Баланс'!C65)</f>
        <v>#DIV/0!</v>
      </c>
    </row>
    <row r="16" spans="1:4" ht="30.7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</v>
      </c>
    </row>
    <row r="17" spans="1:4" ht="24" customHeight="1">
      <c r="A17" s="581" t="s">
        <v>905</v>
      </c>
      <c r="B17" s="579"/>
      <c r="C17" s="579"/>
      <c r="D17" s="580"/>
    </row>
    <row r="18" spans="1:4" ht="30.75">
      <c r="A18" s="534">
        <v>12</v>
      </c>
      <c r="B18" s="532" t="s">
        <v>926</v>
      </c>
      <c r="C18" s="533" t="s">
        <v>904</v>
      </c>
      <c r="D18" s="577">
        <f>'1-Баланс'!G56/('1-Баланс'!G37+'1-Баланс'!G56)</f>
        <v>0.0725580020688636</v>
      </c>
    </row>
    <row r="19" spans="1:4" ht="30.75">
      <c r="A19" s="534">
        <v>13</v>
      </c>
      <c r="B19" s="532" t="s">
        <v>927</v>
      </c>
      <c r="C19" s="533" t="s">
        <v>906</v>
      </c>
      <c r="D19" s="577">
        <f>D4/D5</f>
        <v>0.13708306777140428</v>
      </c>
    </row>
    <row r="20" spans="1:4" ht="30.75">
      <c r="A20" s="534">
        <v>14</v>
      </c>
      <c r="B20" s="532" t="s">
        <v>907</v>
      </c>
      <c r="C20" s="533" t="s">
        <v>908</v>
      </c>
      <c r="D20" s="577">
        <f>D6/D5</f>
        <v>0.12055677518800505</v>
      </c>
    </row>
    <row r="21" spans="1:5" ht="15">
      <c r="A21" s="534">
        <v>15</v>
      </c>
      <c r="B21" s="532" t="s">
        <v>909</v>
      </c>
      <c r="C21" s="533" t="s">
        <v>910</v>
      </c>
      <c r="D21" s="608">
        <f>'2-Отчет за доходите'!C37+'2-Отчет за доходите'!C25</f>
        <v>4401</v>
      </c>
      <c r="E21" s="626"/>
    </row>
    <row r="22" spans="1:4" ht="46.5">
      <c r="A22" s="534">
        <v>16</v>
      </c>
      <c r="B22" s="532" t="s">
        <v>913</v>
      </c>
      <c r="C22" s="533" t="s">
        <v>914</v>
      </c>
      <c r="D22" s="583">
        <f>D21/'1-Баланс'!G37</f>
        <v>0.23374760994263863</v>
      </c>
    </row>
    <row r="23" spans="1:4" ht="30.75">
      <c r="A23" s="534">
        <v>17</v>
      </c>
      <c r="B23" s="532" t="s">
        <v>971</v>
      </c>
      <c r="C23" s="533" t="s">
        <v>972</v>
      </c>
      <c r="D23" s="583">
        <f>(D21+'2-Отчет за доходите'!C14)/'2-Отчет за доходите'!G31</f>
        <v>0.7531645569620253</v>
      </c>
    </row>
    <row r="24" spans="1:4" ht="30.75">
      <c r="A24" s="534">
        <v>18</v>
      </c>
      <c r="B24" s="532" t="s">
        <v>973</v>
      </c>
      <c r="C24" s="533" t="s">
        <v>974</v>
      </c>
      <c r="D24" s="583">
        <f>('1-Баланс'!G56+'1-Баланс'!G79)/(D21+'2-Отчет за доходите'!C14)</f>
        <v>0.5861912332500567</v>
      </c>
    </row>
  </sheetData>
  <sheetProtection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F19" sqref="F19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">
      <c r="A1" s="52" t="s">
        <v>814</v>
      </c>
      <c r="B1" s="52" t="s">
        <v>925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">
      <c r="C2" s="522"/>
      <c r="F2" s="447" t="s">
        <v>851</v>
      </c>
    </row>
    <row r="3" spans="1:8" ht="15">
      <c r="A3" s="89" t="str">
        <f aca="true" t="shared" si="0" ref="A3:A34">pdeName</f>
        <v>Ейч Ар Кепитъл АД</v>
      </c>
      <c r="B3" s="89" t="str">
        <f aca="true" t="shared" si="1" ref="B3:B34">pdeBulstat</f>
        <v>204654533</v>
      </c>
      <c r="C3" s="523">
        <f aca="true" t="shared" si="2" ref="C3:C34">endDate</f>
        <v>44926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">
      <c r="A4" s="89" t="str">
        <f t="shared" si="0"/>
        <v>Ейч Ар Кепитъл АД</v>
      </c>
      <c r="B4" s="89" t="str">
        <f t="shared" si="1"/>
        <v>204654533</v>
      </c>
      <c r="C4" s="523">
        <f t="shared" si="2"/>
        <v>44926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">
      <c r="A5" s="89" t="str">
        <f t="shared" si="0"/>
        <v>Ейч Ар Кепитъл АД</v>
      </c>
      <c r="B5" s="89" t="str">
        <f t="shared" si="1"/>
        <v>204654533</v>
      </c>
      <c r="C5" s="523">
        <f t="shared" si="2"/>
        <v>44926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">
      <c r="A6" s="89" t="str">
        <f t="shared" si="0"/>
        <v>Ейч Ар Кепитъл АД</v>
      </c>
      <c r="B6" s="89" t="str">
        <f t="shared" si="1"/>
        <v>204654533</v>
      </c>
      <c r="C6" s="523">
        <f t="shared" si="2"/>
        <v>44926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">
      <c r="A7" s="89" t="str">
        <f t="shared" si="0"/>
        <v>Ейч Ар Кепитъл АД</v>
      </c>
      <c r="B7" s="89" t="str">
        <f t="shared" si="1"/>
        <v>204654533</v>
      </c>
      <c r="C7" s="523">
        <f t="shared" si="2"/>
        <v>44926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0</v>
      </c>
    </row>
    <row r="8" spans="1:8" ht="15">
      <c r="A8" s="89" t="str">
        <f t="shared" si="0"/>
        <v>Ейч Ар Кепитъл АД</v>
      </c>
      <c r="B8" s="89" t="str">
        <f t="shared" si="1"/>
        <v>204654533</v>
      </c>
      <c r="C8" s="523">
        <f t="shared" si="2"/>
        <v>44926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">
      <c r="A9" s="89" t="str">
        <f t="shared" si="0"/>
        <v>Ейч Ар Кепитъл АД</v>
      </c>
      <c r="B9" s="89" t="str">
        <f t="shared" si="1"/>
        <v>204654533</v>
      </c>
      <c r="C9" s="523">
        <f t="shared" si="2"/>
        <v>44926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">
      <c r="A10" s="89" t="str">
        <f t="shared" si="0"/>
        <v>Ейч Ар Кепитъл АД</v>
      </c>
      <c r="B10" s="89" t="str">
        <f t="shared" si="1"/>
        <v>204654533</v>
      </c>
      <c r="C10" s="523">
        <f t="shared" si="2"/>
        <v>44926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">
      <c r="A11" s="89" t="str">
        <f t="shared" si="0"/>
        <v>Ейч Ар Кепитъл АД</v>
      </c>
      <c r="B11" s="89" t="str">
        <f t="shared" si="1"/>
        <v>204654533</v>
      </c>
      <c r="C11" s="523">
        <f t="shared" si="2"/>
        <v>44926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0</v>
      </c>
    </row>
    <row r="12" spans="1:8" ht="15">
      <c r="A12" s="89" t="str">
        <f t="shared" si="0"/>
        <v>Ейч Ар Кепитъл АД</v>
      </c>
      <c r="B12" s="89" t="str">
        <f t="shared" si="1"/>
        <v>204654533</v>
      </c>
      <c r="C12" s="523">
        <f t="shared" si="2"/>
        <v>44926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0</v>
      </c>
    </row>
    <row r="13" spans="1:8" ht="15">
      <c r="A13" s="89" t="str">
        <f t="shared" si="0"/>
        <v>Ейч Ар Кепитъл АД</v>
      </c>
      <c r="B13" s="89" t="str">
        <f t="shared" si="1"/>
        <v>204654533</v>
      </c>
      <c r="C13" s="523">
        <f t="shared" si="2"/>
        <v>44926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">
      <c r="A14" s="89" t="str">
        <f t="shared" si="0"/>
        <v>Ейч Ар Кепитъл АД</v>
      </c>
      <c r="B14" s="89" t="str">
        <f t="shared" si="1"/>
        <v>204654533</v>
      </c>
      <c r="C14" s="523">
        <f t="shared" si="2"/>
        <v>44926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">
      <c r="A15" s="89" t="str">
        <f t="shared" si="0"/>
        <v>Ейч Ар Кепитъл АД</v>
      </c>
      <c r="B15" s="89" t="str">
        <f t="shared" si="1"/>
        <v>204654533</v>
      </c>
      <c r="C15" s="523">
        <f t="shared" si="2"/>
        <v>44926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">
      <c r="A16" s="89" t="str">
        <f t="shared" si="0"/>
        <v>Ейч Ар Кепитъл АД</v>
      </c>
      <c r="B16" s="89" t="str">
        <f t="shared" si="1"/>
        <v>204654533</v>
      </c>
      <c r="C16" s="523">
        <f t="shared" si="2"/>
        <v>44926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">
      <c r="A17" s="89" t="str">
        <f t="shared" si="0"/>
        <v>Ейч Ар Кепитъл АД</v>
      </c>
      <c r="B17" s="89" t="str">
        <f t="shared" si="1"/>
        <v>204654533</v>
      </c>
      <c r="C17" s="523">
        <f t="shared" si="2"/>
        <v>44926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">
      <c r="A18" s="89" t="str">
        <f t="shared" si="0"/>
        <v>Ейч Ар Кепитъл АД</v>
      </c>
      <c r="B18" s="89" t="str">
        <f t="shared" si="1"/>
        <v>204654533</v>
      </c>
      <c r="C18" s="523">
        <f t="shared" si="2"/>
        <v>44926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">
      <c r="A19" s="89" t="str">
        <f t="shared" si="0"/>
        <v>Ейч Ар Кепитъл АД</v>
      </c>
      <c r="B19" s="89" t="str">
        <f t="shared" si="1"/>
        <v>204654533</v>
      </c>
      <c r="C19" s="523">
        <f t="shared" si="2"/>
        <v>44926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">
      <c r="A20" s="89" t="str">
        <f t="shared" si="0"/>
        <v>Ейч Ар Кепитъл АД</v>
      </c>
      <c r="B20" s="89" t="str">
        <f t="shared" si="1"/>
        <v>204654533</v>
      </c>
      <c r="C20" s="523">
        <f t="shared" si="2"/>
        <v>44926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">
      <c r="A21" s="89" t="str">
        <f t="shared" si="0"/>
        <v>Ейч Ар Кепитъл АД</v>
      </c>
      <c r="B21" s="89" t="str">
        <f t="shared" si="1"/>
        <v>204654533</v>
      </c>
      <c r="C21" s="523">
        <f t="shared" si="2"/>
        <v>44926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">
      <c r="A22" s="89" t="str">
        <f t="shared" si="0"/>
        <v>Ейч Ар Кепитъл АД</v>
      </c>
      <c r="B22" s="89" t="str">
        <f t="shared" si="1"/>
        <v>204654533</v>
      </c>
      <c r="C22" s="523">
        <f t="shared" si="2"/>
        <v>44926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20637</v>
      </c>
    </row>
    <row r="23" spans="1:8" ht="15">
      <c r="A23" s="89" t="str">
        <f t="shared" si="0"/>
        <v>Ейч Ар Кепитъл АД</v>
      </c>
      <c r="B23" s="89" t="str">
        <f t="shared" si="1"/>
        <v>204654533</v>
      </c>
      <c r="C23" s="523">
        <f t="shared" si="2"/>
        <v>44926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1152</v>
      </c>
    </row>
    <row r="24" spans="1:8" ht="15">
      <c r="A24" s="89" t="str">
        <f t="shared" si="0"/>
        <v>Ейч Ар Кепитъл АД</v>
      </c>
      <c r="B24" s="89" t="str">
        <f t="shared" si="1"/>
        <v>204654533</v>
      </c>
      <c r="C24" s="523">
        <f t="shared" si="2"/>
        <v>44926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">
      <c r="A25" s="89" t="str">
        <f t="shared" si="0"/>
        <v>Ейч Ар Кепитъл АД</v>
      </c>
      <c r="B25" s="89" t="str">
        <f t="shared" si="1"/>
        <v>204654533</v>
      </c>
      <c r="C25" s="523">
        <f t="shared" si="2"/>
        <v>44926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10879</v>
      </c>
    </row>
    <row r="26" spans="1:8" ht="15">
      <c r="A26" s="89" t="str">
        <f t="shared" si="0"/>
        <v>Ейч Ар Кепитъл АД</v>
      </c>
      <c r="B26" s="89" t="str">
        <f t="shared" si="1"/>
        <v>204654533</v>
      </c>
      <c r="C26" s="523">
        <f t="shared" si="2"/>
        <v>44926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8606</v>
      </c>
    </row>
    <row r="27" spans="1:8" ht="15">
      <c r="A27" s="89" t="str">
        <f t="shared" si="0"/>
        <v>Ейч Ар Кепитъл АД</v>
      </c>
      <c r="B27" s="89" t="str">
        <f t="shared" si="1"/>
        <v>204654533</v>
      </c>
      <c r="C27" s="523">
        <f t="shared" si="2"/>
        <v>44926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">
      <c r="A28" s="89" t="str">
        <f t="shared" si="0"/>
        <v>Ейч Ар Кепитъл АД</v>
      </c>
      <c r="B28" s="89" t="str">
        <f t="shared" si="1"/>
        <v>204654533</v>
      </c>
      <c r="C28" s="523">
        <f t="shared" si="2"/>
        <v>44926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">
      <c r="A29" s="89" t="str">
        <f t="shared" si="0"/>
        <v>Ейч Ар Кепитъл АД</v>
      </c>
      <c r="B29" s="89" t="str">
        <f t="shared" si="1"/>
        <v>204654533</v>
      </c>
      <c r="C29" s="523">
        <f t="shared" si="2"/>
        <v>44926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">
      <c r="A30" s="89" t="str">
        <f t="shared" si="0"/>
        <v>Ейч Ар Кепитъл АД</v>
      </c>
      <c r="B30" s="89" t="str">
        <f t="shared" si="1"/>
        <v>204654533</v>
      </c>
      <c r="C30" s="523">
        <f t="shared" si="2"/>
        <v>44926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">
      <c r="A31" s="89" t="str">
        <f t="shared" si="0"/>
        <v>Ейч Ар Кепитъл АД</v>
      </c>
      <c r="B31" s="89" t="str">
        <f t="shared" si="1"/>
        <v>204654533</v>
      </c>
      <c r="C31" s="523">
        <f t="shared" si="2"/>
        <v>44926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">
      <c r="A32" s="89" t="str">
        <f t="shared" si="0"/>
        <v>Ейч Ар Кепитъл АД</v>
      </c>
      <c r="B32" s="89" t="str">
        <f t="shared" si="1"/>
        <v>204654533</v>
      </c>
      <c r="C32" s="523">
        <f t="shared" si="2"/>
        <v>44926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">
      <c r="A33" s="89" t="str">
        <f t="shared" si="0"/>
        <v>Ейч Ар Кепитъл АД</v>
      </c>
      <c r="B33" s="89" t="str">
        <f t="shared" si="1"/>
        <v>204654533</v>
      </c>
      <c r="C33" s="523">
        <f t="shared" si="2"/>
        <v>44926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20637</v>
      </c>
    </row>
    <row r="34" spans="1:8" ht="15">
      <c r="A34" s="89" t="str">
        <f t="shared" si="0"/>
        <v>Ейч Ар Кепитъл АД</v>
      </c>
      <c r="B34" s="89" t="str">
        <f t="shared" si="1"/>
        <v>204654533</v>
      </c>
      <c r="C34" s="523">
        <f t="shared" si="2"/>
        <v>44926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">
      <c r="A35" s="89" t="str">
        <f aca="true" t="shared" si="3" ref="A35:A66">pdeName</f>
        <v>Ейч Ар Кепитъл АД</v>
      </c>
      <c r="B35" s="89" t="str">
        <f aca="true" t="shared" si="4" ref="B35:B66">pdeBulstat</f>
        <v>204654533</v>
      </c>
      <c r="C35" s="523">
        <f aca="true" t="shared" si="5" ref="C35:C66">endDate</f>
        <v>44926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">
      <c r="A36" s="89" t="str">
        <f t="shared" si="3"/>
        <v>Ейч Ар Кепитъл АД</v>
      </c>
      <c r="B36" s="89" t="str">
        <f t="shared" si="4"/>
        <v>204654533</v>
      </c>
      <c r="C36" s="523">
        <f t="shared" si="5"/>
        <v>44926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">
      <c r="A37" s="89" t="str">
        <f t="shared" si="3"/>
        <v>Ейч Ар Кепитъл АД</v>
      </c>
      <c r="B37" s="89" t="str">
        <f t="shared" si="4"/>
        <v>204654533</v>
      </c>
      <c r="C37" s="523">
        <f t="shared" si="5"/>
        <v>44926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568</v>
      </c>
    </row>
    <row r="38" spans="1:8" ht="15">
      <c r="A38" s="89" t="str">
        <f t="shared" si="3"/>
        <v>Ейч Ар Кепитъл АД</v>
      </c>
      <c r="B38" s="89" t="str">
        <f t="shared" si="4"/>
        <v>204654533</v>
      </c>
      <c r="C38" s="523">
        <f t="shared" si="5"/>
        <v>44926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568</v>
      </c>
    </row>
    <row r="39" spans="1:8" ht="15">
      <c r="A39" s="89" t="str">
        <f t="shared" si="3"/>
        <v>Ейч Ар Кепитъл АД</v>
      </c>
      <c r="B39" s="89" t="str">
        <f t="shared" si="4"/>
        <v>204654533</v>
      </c>
      <c r="C39" s="523">
        <f t="shared" si="5"/>
        <v>44926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">
      <c r="A40" s="89" t="str">
        <f t="shared" si="3"/>
        <v>Ейч Ар Кепитъл АД</v>
      </c>
      <c r="B40" s="89" t="str">
        <f t="shared" si="4"/>
        <v>204654533</v>
      </c>
      <c r="C40" s="523">
        <f t="shared" si="5"/>
        <v>44926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">
      <c r="A41" s="89" t="str">
        <f t="shared" si="3"/>
        <v>Ейч Ар Кепитъл АД</v>
      </c>
      <c r="B41" s="89" t="str">
        <f t="shared" si="4"/>
        <v>204654533</v>
      </c>
      <c r="C41" s="523">
        <f t="shared" si="5"/>
        <v>44926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21205</v>
      </c>
    </row>
    <row r="42" spans="1:8" ht="15">
      <c r="A42" s="89" t="str">
        <f t="shared" si="3"/>
        <v>Ейч Ар Кепитъл АД</v>
      </c>
      <c r="B42" s="89" t="str">
        <f t="shared" si="4"/>
        <v>204654533</v>
      </c>
      <c r="C42" s="523">
        <f t="shared" si="5"/>
        <v>44926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">
      <c r="A43" s="89" t="str">
        <f t="shared" si="3"/>
        <v>Ейч Ар Кепитъл АД</v>
      </c>
      <c r="B43" s="89" t="str">
        <f t="shared" si="4"/>
        <v>204654533</v>
      </c>
      <c r="C43" s="523">
        <f t="shared" si="5"/>
        <v>44926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">
      <c r="A44" s="89" t="str">
        <f t="shared" si="3"/>
        <v>Ейч Ар Кепитъл АД</v>
      </c>
      <c r="B44" s="89" t="str">
        <f t="shared" si="4"/>
        <v>204654533</v>
      </c>
      <c r="C44" s="523">
        <f t="shared" si="5"/>
        <v>44926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">
      <c r="A45" s="89" t="str">
        <f t="shared" si="3"/>
        <v>Ейч Ар Кепитъл АД</v>
      </c>
      <c r="B45" s="89" t="str">
        <f t="shared" si="4"/>
        <v>204654533</v>
      </c>
      <c r="C45" s="523">
        <f t="shared" si="5"/>
        <v>44926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">
      <c r="A46" s="89" t="str">
        <f t="shared" si="3"/>
        <v>Ейч Ар Кепитъл АД</v>
      </c>
      <c r="B46" s="89" t="str">
        <f t="shared" si="4"/>
        <v>204654533</v>
      </c>
      <c r="C46" s="523">
        <f t="shared" si="5"/>
        <v>44926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">
      <c r="A47" s="89" t="str">
        <f t="shared" si="3"/>
        <v>Ейч Ар Кепитъл АД</v>
      </c>
      <c r="B47" s="89" t="str">
        <f t="shared" si="4"/>
        <v>204654533</v>
      </c>
      <c r="C47" s="523">
        <f t="shared" si="5"/>
        <v>44926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">
      <c r="A48" s="89" t="str">
        <f t="shared" si="3"/>
        <v>Ейч Ар Кепитъл АД</v>
      </c>
      <c r="B48" s="89" t="str">
        <f t="shared" si="4"/>
        <v>204654533</v>
      </c>
      <c r="C48" s="523">
        <f t="shared" si="5"/>
        <v>44926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">
      <c r="A49" s="89" t="str">
        <f t="shared" si="3"/>
        <v>Ейч Ар Кепитъл АД</v>
      </c>
      <c r="B49" s="89" t="str">
        <f t="shared" si="4"/>
        <v>204654533</v>
      </c>
      <c r="C49" s="523">
        <f t="shared" si="5"/>
        <v>44926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8</v>
      </c>
    </row>
    <row r="50" spans="1:8" ht="15">
      <c r="A50" s="89" t="str">
        <f t="shared" si="3"/>
        <v>Ейч Ар Кепитъл АД</v>
      </c>
      <c r="B50" s="89" t="str">
        <f t="shared" si="4"/>
        <v>204654533</v>
      </c>
      <c r="C50" s="523">
        <f t="shared" si="5"/>
        <v>44926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0</v>
      </c>
    </row>
    <row r="51" spans="1:8" ht="15">
      <c r="A51" s="89" t="str">
        <f t="shared" si="3"/>
        <v>Ейч Ар Кепитъл АД</v>
      </c>
      <c r="B51" s="89" t="str">
        <f t="shared" si="4"/>
        <v>204654533</v>
      </c>
      <c r="C51" s="523">
        <f t="shared" si="5"/>
        <v>44926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">
      <c r="A52" s="89" t="str">
        <f t="shared" si="3"/>
        <v>Ейч Ар Кепитъл АД</v>
      </c>
      <c r="B52" s="89" t="str">
        <f t="shared" si="4"/>
        <v>204654533</v>
      </c>
      <c r="C52" s="523">
        <f t="shared" si="5"/>
        <v>44926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">
      <c r="A53" s="89" t="str">
        <f t="shared" si="3"/>
        <v>Ейч Ар Кепитъл АД</v>
      </c>
      <c r="B53" s="89" t="str">
        <f t="shared" si="4"/>
        <v>204654533</v>
      </c>
      <c r="C53" s="523">
        <f t="shared" si="5"/>
        <v>44926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">
      <c r="A54" s="89" t="str">
        <f t="shared" si="3"/>
        <v>Ейч Ар Кепитъл АД</v>
      </c>
      <c r="B54" s="89" t="str">
        <f t="shared" si="4"/>
        <v>204654533</v>
      </c>
      <c r="C54" s="523">
        <f t="shared" si="5"/>
        <v>44926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">
      <c r="A55" s="89" t="str">
        <f t="shared" si="3"/>
        <v>Ейч Ар Кепитъл АД</v>
      </c>
      <c r="B55" s="89" t="str">
        <f t="shared" si="4"/>
        <v>204654533</v>
      </c>
      <c r="C55" s="523">
        <f t="shared" si="5"/>
        <v>44926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">
      <c r="A56" s="89" t="str">
        <f t="shared" si="3"/>
        <v>Ейч Ар Кепитъл АД</v>
      </c>
      <c r="B56" s="89" t="str">
        <f t="shared" si="4"/>
        <v>204654533</v>
      </c>
      <c r="C56" s="523">
        <f t="shared" si="5"/>
        <v>44926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110</v>
      </c>
    </row>
    <row r="57" spans="1:8" ht="15">
      <c r="A57" s="89" t="str">
        <f t="shared" si="3"/>
        <v>Ейч Ар Кепитъл АД</v>
      </c>
      <c r="B57" s="89" t="str">
        <f t="shared" si="4"/>
        <v>204654533</v>
      </c>
      <c r="C57" s="523">
        <f t="shared" si="5"/>
        <v>44926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118</v>
      </c>
    </row>
    <row r="58" spans="1:8" ht="15">
      <c r="A58" s="89" t="str">
        <f t="shared" si="3"/>
        <v>Ейч Ар Кепитъл АД</v>
      </c>
      <c r="B58" s="89" t="str">
        <f t="shared" si="4"/>
        <v>204654533</v>
      </c>
      <c r="C58" s="523">
        <f t="shared" si="5"/>
        <v>44926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">
      <c r="A59" s="89" t="str">
        <f t="shared" si="3"/>
        <v>Ейч Ар Кепитъл АД</v>
      </c>
      <c r="B59" s="89" t="str">
        <f t="shared" si="4"/>
        <v>204654533</v>
      </c>
      <c r="C59" s="523">
        <f t="shared" si="5"/>
        <v>44926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">
      <c r="A60" s="89" t="str">
        <f t="shared" si="3"/>
        <v>Ейч Ар Кепитъл АД</v>
      </c>
      <c r="B60" s="89" t="str">
        <f t="shared" si="4"/>
        <v>204654533</v>
      </c>
      <c r="C60" s="523">
        <f t="shared" si="5"/>
        <v>44926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">
      <c r="A61" s="89" t="str">
        <f t="shared" si="3"/>
        <v>Ейч Ар Кепитъл АД</v>
      </c>
      <c r="B61" s="89" t="str">
        <f t="shared" si="4"/>
        <v>204654533</v>
      </c>
      <c r="C61" s="523">
        <f t="shared" si="5"/>
        <v>44926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">
      <c r="A62" s="89" t="str">
        <f t="shared" si="3"/>
        <v>Ейч Ар Кепитъл АД</v>
      </c>
      <c r="B62" s="89" t="str">
        <f t="shared" si="4"/>
        <v>204654533</v>
      </c>
      <c r="C62" s="523">
        <f t="shared" si="5"/>
        <v>44926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">
      <c r="A63" s="89" t="str">
        <f t="shared" si="3"/>
        <v>Ейч Ар Кепитъл АД</v>
      </c>
      <c r="B63" s="89" t="str">
        <f t="shared" si="4"/>
        <v>204654533</v>
      </c>
      <c r="C63" s="523">
        <f t="shared" si="5"/>
        <v>44926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">
      <c r="A64" s="89" t="str">
        <f t="shared" si="3"/>
        <v>Ейч Ар Кепитъл АД</v>
      </c>
      <c r="B64" s="89" t="str">
        <f t="shared" si="4"/>
        <v>204654533</v>
      </c>
      <c r="C64" s="523">
        <f t="shared" si="5"/>
        <v>44926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">
      <c r="A65" s="89" t="str">
        <f t="shared" si="3"/>
        <v>Ейч Ар Кепитъл АД</v>
      </c>
      <c r="B65" s="89" t="str">
        <f t="shared" si="4"/>
        <v>204654533</v>
      </c>
      <c r="C65" s="523">
        <f t="shared" si="5"/>
        <v>44926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3</v>
      </c>
    </row>
    <row r="66" spans="1:8" ht="15">
      <c r="A66" s="89" t="str">
        <f t="shared" si="3"/>
        <v>Ейч Ар Кепитъл АД</v>
      </c>
      <c r="B66" s="89" t="str">
        <f t="shared" si="4"/>
        <v>204654533</v>
      </c>
      <c r="C66" s="523">
        <f t="shared" si="5"/>
        <v>44926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80</v>
      </c>
    </row>
    <row r="67" spans="1:8" ht="15">
      <c r="A67" s="89" t="str">
        <f aca="true" t="shared" si="6" ref="A67:A98">pdeName</f>
        <v>Ейч Ар Кепитъл АД</v>
      </c>
      <c r="B67" s="89" t="str">
        <f aca="true" t="shared" si="7" ref="B67:B98">pdeBulstat</f>
        <v>204654533</v>
      </c>
      <c r="C67" s="523">
        <f aca="true" t="shared" si="8" ref="C67:C98">endDate</f>
        <v>44926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">
      <c r="A68" s="89" t="str">
        <f t="shared" si="6"/>
        <v>Ейч Ар Кепитъл АД</v>
      </c>
      <c r="B68" s="89" t="str">
        <f t="shared" si="7"/>
        <v>204654533</v>
      </c>
      <c r="C68" s="523">
        <f t="shared" si="8"/>
        <v>44926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3</v>
      </c>
    </row>
    <row r="69" spans="1:8" ht="15">
      <c r="A69" s="89" t="str">
        <f t="shared" si="6"/>
        <v>Ейч Ар Кепитъл АД</v>
      </c>
      <c r="B69" s="89" t="str">
        <f t="shared" si="7"/>
        <v>204654533</v>
      </c>
      <c r="C69" s="523">
        <f t="shared" si="8"/>
        <v>44926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86</v>
      </c>
    </row>
    <row r="70" spans="1:8" ht="15">
      <c r="A70" s="89" t="str">
        <f t="shared" si="6"/>
        <v>Ейч Ар Кепитъл АД</v>
      </c>
      <c r="B70" s="89" t="str">
        <f t="shared" si="7"/>
        <v>204654533</v>
      </c>
      <c r="C70" s="523">
        <f t="shared" si="8"/>
        <v>44926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0</v>
      </c>
    </row>
    <row r="71" spans="1:8" ht="15">
      <c r="A71" s="89" t="str">
        <f t="shared" si="6"/>
        <v>Ейч Ар Кепитъл АД</v>
      </c>
      <c r="B71" s="89" t="str">
        <f t="shared" si="7"/>
        <v>204654533</v>
      </c>
      <c r="C71" s="523">
        <f t="shared" si="8"/>
        <v>44926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204</v>
      </c>
    </row>
    <row r="72" spans="1:8" ht="15">
      <c r="A72" s="89" t="str">
        <f t="shared" si="6"/>
        <v>Ейч Ар Кепитъл АД</v>
      </c>
      <c r="B72" s="89" t="str">
        <f t="shared" si="7"/>
        <v>204654533</v>
      </c>
      <c r="C72" s="523">
        <f t="shared" si="8"/>
        <v>44926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21409</v>
      </c>
    </row>
    <row r="73" spans="1:8" ht="15">
      <c r="A73" s="89" t="str">
        <f t="shared" si="6"/>
        <v>Ейч Ар Кепитъл АД</v>
      </c>
      <c r="B73" s="89" t="str">
        <f t="shared" si="7"/>
        <v>204654533</v>
      </c>
      <c r="C73" s="523">
        <f t="shared" si="8"/>
        <v>44926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9113</v>
      </c>
    </row>
    <row r="74" spans="1:8" ht="15">
      <c r="A74" s="89" t="str">
        <f t="shared" si="6"/>
        <v>Ейч Ар Кепитъл АД</v>
      </c>
      <c r="B74" s="89" t="str">
        <f t="shared" si="7"/>
        <v>204654533</v>
      </c>
      <c r="C74" s="523">
        <f t="shared" si="8"/>
        <v>44926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9113</v>
      </c>
    </row>
    <row r="75" spans="1:8" ht="15">
      <c r="A75" s="89" t="str">
        <f t="shared" si="6"/>
        <v>Ейч Ар Кепитъл АД</v>
      </c>
      <c r="B75" s="89" t="str">
        <f t="shared" si="7"/>
        <v>204654533</v>
      </c>
      <c r="C75" s="523">
        <f t="shared" si="8"/>
        <v>44926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">
      <c r="A76" s="89" t="str">
        <f t="shared" si="6"/>
        <v>Ейч Ар Кепитъл АД</v>
      </c>
      <c r="B76" s="89" t="str">
        <f t="shared" si="7"/>
        <v>204654533</v>
      </c>
      <c r="C76" s="523">
        <f t="shared" si="8"/>
        <v>44926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">
      <c r="A77" s="89" t="str">
        <f t="shared" si="6"/>
        <v>Ейч Ар Кепитъл АД</v>
      </c>
      <c r="B77" s="89" t="str">
        <f t="shared" si="7"/>
        <v>204654533</v>
      </c>
      <c r="C77" s="523">
        <f t="shared" si="8"/>
        <v>44926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">
      <c r="A78" s="89" t="str">
        <f t="shared" si="6"/>
        <v>Ейч Ар Кепитъл АД</v>
      </c>
      <c r="B78" s="89" t="str">
        <f t="shared" si="7"/>
        <v>204654533</v>
      </c>
      <c r="C78" s="523">
        <f t="shared" si="8"/>
        <v>44926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">
      <c r="A79" s="89" t="str">
        <f t="shared" si="6"/>
        <v>Ейч Ар Кепитъл АД</v>
      </c>
      <c r="B79" s="89" t="str">
        <f t="shared" si="7"/>
        <v>204654533</v>
      </c>
      <c r="C79" s="523">
        <f t="shared" si="8"/>
        <v>44926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9113</v>
      </c>
    </row>
    <row r="80" spans="1:8" ht="15">
      <c r="A80" s="89" t="str">
        <f t="shared" si="6"/>
        <v>Ейч Ар Кепитъл АД</v>
      </c>
      <c r="B80" s="89" t="str">
        <f t="shared" si="7"/>
        <v>204654533</v>
      </c>
      <c r="C80" s="523">
        <f t="shared" si="8"/>
        <v>44926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2143</v>
      </c>
    </row>
    <row r="81" spans="1:8" ht="15">
      <c r="A81" s="89" t="str">
        <f t="shared" si="6"/>
        <v>Ейч Ар Кепитъл АД</v>
      </c>
      <c r="B81" s="89" t="str">
        <f t="shared" si="7"/>
        <v>204654533</v>
      </c>
      <c r="C81" s="523">
        <f t="shared" si="8"/>
        <v>44926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">
      <c r="A82" s="89" t="str">
        <f t="shared" si="6"/>
        <v>Ейч Ар Кепитъл АД</v>
      </c>
      <c r="B82" s="89" t="str">
        <f t="shared" si="7"/>
        <v>204654533</v>
      </c>
      <c r="C82" s="523">
        <f t="shared" si="8"/>
        <v>44926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0</v>
      </c>
    </row>
    <row r="83" spans="1:8" ht="15">
      <c r="A83" s="89" t="str">
        <f t="shared" si="6"/>
        <v>Ейч Ар Кепитъл АД</v>
      </c>
      <c r="B83" s="89" t="str">
        <f t="shared" si="7"/>
        <v>204654533</v>
      </c>
      <c r="C83" s="523">
        <f t="shared" si="8"/>
        <v>44926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0</v>
      </c>
    </row>
    <row r="84" spans="1:8" ht="15">
      <c r="A84" s="89" t="str">
        <f t="shared" si="6"/>
        <v>Ейч Ар Кепитъл АД</v>
      </c>
      <c r="B84" s="89" t="str">
        <f t="shared" si="7"/>
        <v>204654533</v>
      </c>
      <c r="C84" s="523">
        <f t="shared" si="8"/>
        <v>44926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">
      <c r="A85" s="89" t="str">
        <f t="shared" si="6"/>
        <v>Ейч Ар Кепитъл АД</v>
      </c>
      <c r="B85" s="89" t="str">
        <f t="shared" si="7"/>
        <v>204654533</v>
      </c>
      <c r="C85" s="523">
        <f t="shared" si="8"/>
        <v>44926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">
      <c r="A86" s="89" t="str">
        <f t="shared" si="6"/>
        <v>Ейч Ар Кепитъл АД</v>
      </c>
      <c r="B86" s="89" t="str">
        <f t="shared" si="7"/>
        <v>204654533</v>
      </c>
      <c r="C86" s="523">
        <f t="shared" si="8"/>
        <v>44926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2143</v>
      </c>
    </row>
    <row r="87" spans="1:8" ht="15">
      <c r="A87" s="89" t="str">
        <f t="shared" si="6"/>
        <v>Ейч Ар Кепитъл АД</v>
      </c>
      <c r="B87" s="89" t="str">
        <f t="shared" si="7"/>
        <v>204654533</v>
      </c>
      <c r="C87" s="523">
        <f t="shared" si="8"/>
        <v>44926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3612</v>
      </c>
    </row>
    <row r="88" spans="1:8" ht="15">
      <c r="A88" s="89" t="str">
        <f t="shared" si="6"/>
        <v>Ейч Ар Кепитъл АД</v>
      </c>
      <c r="B88" s="89" t="str">
        <f t="shared" si="7"/>
        <v>204654533</v>
      </c>
      <c r="C88" s="523">
        <f t="shared" si="8"/>
        <v>44926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3612</v>
      </c>
    </row>
    <row r="89" spans="1:8" ht="15">
      <c r="A89" s="89" t="str">
        <f t="shared" si="6"/>
        <v>Ейч Ар Кепитъл АД</v>
      </c>
      <c r="B89" s="89" t="str">
        <f t="shared" si="7"/>
        <v>204654533</v>
      </c>
      <c r="C89" s="523">
        <f t="shared" si="8"/>
        <v>44926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">
      <c r="A90" s="89" t="str">
        <f t="shared" si="6"/>
        <v>Ейч Ар Кепитъл АД</v>
      </c>
      <c r="B90" s="89" t="str">
        <f t="shared" si="7"/>
        <v>204654533</v>
      </c>
      <c r="C90" s="523">
        <f t="shared" si="8"/>
        <v>44926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">
      <c r="A91" s="89" t="str">
        <f t="shared" si="6"/>
        <v>Ейч Ар Кепитъл АД</v>
      </c>
      <c r="B91" s="89" t="str">
        <f t="shared" si="7"/>
        <v>204654533</v>
      </c>
      <c r="C91" s="523">
        <f t="shared" si="8"/>
        <v>44926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3960</v>
      </c>
    </row>
    <row r="92" spans="1:8" ht="15">
      <c r="A92" s="89" t="str">
        <f t="shared" si="6"/>
        <v>Ейч Ар Кепитъл АД</v>
      </c>
      <c r="B92" s="89" t="str">
        <f t="shared" si="7"/>
        <v>204654533</v>
      </c>
      <c r="C92" s="523">
        <f t="shared" si="8"/>
        <v>44926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">
      <c r="A93" s="89" t="str">
        <f t="shared" si="6"/>
        <v>Ейч Ар Кепитъл АД</v>
      </c>
      <c r="B93" s="89" t="str">
        <f t="shared" si="7"/>
        <v>204654533</v>
      </c>
      <c r="C93" s="523">
        <f t="shared" si="8"/>
        <v>44926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7572</v>
      </c>
    </row>
    <row r="94" spans="1:8" ht="15">
      <c r="A94" s="89" t="str">
        <f t="shared" si="6"/>
        <v>Ейч Ар Кепитъл АД</v>
      </c>
      <c r="B94" s="89" t="str">
        <f t="shared" si="7"/>
        <v>204654533</v>
      </c>
      <c r="C94" s="523">
        <f t="shared" si="8"/>
        <v>44926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18828</v>
      </c>
    </row>
    <row r="95" spans="1:8" ht="15">
      <c r="A95" s="89" t="str">
        <f t="shared" si="6"/>
        <v>Ейч Ар Кепитъл АД</v>
      </c>
      <c r="B95" s="89" t="str">
        <f t="shared" si="7"/>
        <v>204654533</v>
      </c>
      <c r="C95" s="523">
        <f t="shared" si="8"/>
        <v>44926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">
      <c r="A96" s="89" t="str">
        <f t="shared" si="6"/>
        <v>Ейч Ар Кепитъл АД</v>
      </c>
      <c r="B96" s="89" t="str">
        <f t="shared" si="7"/>
        <v>204654533</v>
      </c>
      <c r="C96" s="523">
        <f t="shared" si="8"/>
        <v>44926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">
      <c r="A97" s="89" t="str">
        <f t="shared" si="6"/>
        <v>Ейч Ар Кепитъл АД</v>
      </c>
      <c r="B97" s="89" t="str">
        <f t="shared" si="7"/>
        <v>204654533</v>
      </c>
      <c r="C97" s="523">
        <f t="shared" si="8"/>
        <v>44926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 ht="15">
      <c r="A98" s="89" t="str">
        <f t="shared" si="6"/>
        <v>Ейч Ар Кепитъл АД</v>
      </c>
      <c r="B98" s="89" t="str">
        <f t="shared" si="7"/>
        <v>204654533</v>
      </c>
      <c r="C98" s="523">
        <f t="shared" si="8"/>
        <v>44926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">
      <c r="A99" s="89" t="str">
        <f aca="true" t="shared" si="9" ref="A99:A125">pdeName</f>
        <v>Ейч Ар Кепитъл АД</v>
      </c>
      <c r="B99" s="89" t="str">
        <f aca="true" t="shared" si="10" ref="B99:B125">pdeBulstat</f>
        <v>204654533</v>
      </c>
      <c r="C99" s="523">
        <f aca="true" t="shared" si="11" ref="C99:C125">endDate</f>
        <v>44926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">
      <c r="A100" s="89" t="str">
        <f t="shared" si="9"/>
        <v>Ейч Ар Кепитъл АД</v>
      </c>
      <c r="B100" s="89" t="str">
        <f t="shared" si="10"/>
        <v>204654533</v>
      </c>
      <c r="C100" s="523">
        <f t="shared" si="11"/>
        <v>44926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">
      <c r="A101" s="89" t="str">
        <f t="shared" si="9"/>
        <v>Ейч Ар Кепитъл АД</v>
      </c>
      <c r="B101" s="89" t="str">
        <f t="shared" si="10"/>
        <v>204654533</v>
      </c>
      <c r="C101" s="523">
        <f t="shared" si="11"/>
        <v>44926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">
      <c r="A102" s="89" t="str">
        <f t="shared" si="9"/>
        <v>Ейч Ар Кепитъл АД</v>
      </c>
      <c r="B102" s="89" t="str">
        <f t="shared" si="10"/>
        <v>204654533</v>
      </c>
      <c r="C102" s="523">
        <f t="shared" si="11"/>
        <v>44926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0</v>
      </c>
    </row>
    <row r="103" spans="1:8" ht="15">
      <c r="A103" s="89" t="str">
        <f t="shared" si="9"/>
        <v>Ейч Ар Кепитъл АД</v>
      </c>
      <c r="B103" s="89" t="str">
        <f t="shared" si="10"/>
        <v>204654533</v>
      </c>
      <c r="C103" s="523">
        <f t="shared" si="11"/>
        <v>44926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">
      <c r="A104" s="89" t="str">
        <f t="shared" si="9"/>
        <v>Ейч Ар Кепитъл АД</v>
      </c>
      <c r="B104" s="89" t="str">
        <f t="shared" si="10"/>
        <v>204654533</v>
      </c>
      <c r="C104" s="523">
        <f t="shared" si="11"/>
        <v>44926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">
      <c r="A105" s="89" t="str">
        <f t="shared" si="9"/>
        <v>Ейч Ар Кепитъл АД</v>
      </c>
      <c r="B105" s="89" t="str">
        <f t="shared" si="10"/>
        <v>204654533</v>
      </c>
      <c r="C105" s="523">
        <f t="shared" si="11"/>
        <v>44926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1473</v>
      </c>
    </row>
    <row r="106" spans="1:8" ht="15">
      <c r="A106" s="89" t="str">
        <f t="shared" si="9"/>
        <v>Ейч Ар Кепитъл АД</v>
      </c>
      <c r="B106" s="89" t="str">
        <f t="shared" si="10"/>
        <v>204654533</v>
      </c>
      <c r="C106" s="523">
        <f t="shared" si="11"/>
        <v>44926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">
      <c r="A107" s="89" t="str">
        <f t="shared" si="9"/>
        <v>Ейч Ар Кепитъл АД</v>
      </c>
      <c r="B107" s="89" t="str">
        <f t="shared" si="10"/>
        <v>204654533</v>
      </c>
      <c r="C107" s="523">
        <f t="shared" si="11"/>
        <v>44926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1473</v>
      </c>
    </row>
    <row r="108" spans="1:8" ht="15">
      <c r="A108" s="89" t="str">
        <f t="shared" si="9"/>
        <v>Ейч Ар Кепитъл АД</v>
      </c>
      <c r="B108" s="89" t="str">
        <f t="shared" si="10"/>
        <v>204654533</v>
      </c>
      <c r="C108" s="523">
        <f t="shared" si="11"/>
        <v>44926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">
      <c r="A109" s="89" t="str">
        <f t="shared" si="9"/>
        <v>Ейч Ар Кепитъл АД</v>
      </c>
      <c r="B109" s="89" t="str">
        <f t="shared" si="10"/>
        <v>204654533</v>
      </c>
      <c r="C109" s="523">
        <f t="shared" si="11"/>
        <v>44926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">
      <c r="A110" s="89" t="str">
        <f t="shared" si="9"/>
        <v>Ейч Ар Кепитъл АД</v>
      </c>
      <c r="B110" s="89" t="str">
        <f t="shared" si="10"/>
        <v>204654533</v>
      </c>
      <c r="C110" s="523">
        <f t="shared" si="11"/>
        <v>44926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1058</v>
      </c>
    </row>
    <row r="111" spans="1:8" ht="15">
      <c r="A111" s="89" t="str">
        <f t="shared" si="9"/>
        <v>Ейч Ар Кепитъл АД</v>
      </c>
      <c r="B111" s="89" t="str">
        <f t="shared" si="10"/>
        <v>204654533</v>
      </c>
      <c r="C111" s="523">
        <f t="shared" si="11"/>
        <v>44926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1049</v>
      </c>
    </row>
    <row r="112" spans="1:8" ht="15">
      <c r="A112" s="89" t="str">
        <f t="shared" si="9"/>
        <v>Ейч Ар Кепитъл АД</v>
      </c>
      <c r="B112" s="89" t="str">
        <f t="shared" si="10"/>
        <v>204654533</v>
      </c>
      <c r="C112" s="523">
        <f t="shared" si="11"/>
        <v>44926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">
      <c r="A113" s="89" t="str">
        <f t="shared" si="9"/>
        <v>Ейч Ар Кепитъл АД</v>
      </c>
      <c r="B113" s="89" t="str">
        <f t="shared" si="10"/>
        <v>204654533</v>
      </c>
      <c r="C113" s="523">
        <f t="shared" si="11"/>
        <v>44926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9</v>
      </c>
    </row>
    <row r="114" spans="1:8" ht="15">
      <c r="A114" s="89" t="str">
        <f t="shared" si="9"/>
        <v>Ейч Ар Кепитъл АД</v>
      </c>
      <c r="B114" s="89" t="str">
        <f t="shared" si="10"/>
        <v>204654533</v>
      </c>
      <c r="C114" s="523">
        <f t="shared" si="11"/>
        <v>44926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">
      <c r="A115" s="89" t="str">
        <f t="shared" si="9"/>
        <v>Ейч Ар Кепитъл АД</v>
      </c>
      <c r="B115" s="89" t="str">
        <f t="shared" si="10"/>
        <v>204654533</v>
      </c>
      <c r="C115" s="523">
        <f t="shared" si="11"/>
        <v>44926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0</v>
      </c>
    </row>
    <row r="116" spans="1:8" ht="15">
      <c r="A116" s="89" t="str">
        <f t="shared" si="9"/>
        <v>Ейч Ар Кепитъл АД</v>
      </c>
      <c r="B116" s="89" t="str">
        <f t="shared" si="10"/>
        <v>204654533</v>
      </c>
      <c r="C116" s="523">
        <f t="shared" si="11"/>
        <v>44926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0</v>
      </c>
    </row>
    <row r="117" spans="1:8" ht="15">
      <c r="A117" s="89" t="str">
        <f t="shared" si="9"/>
        <v>Ейч Ар Кепитъл АД</v>
      </c>
      <c r="B117" s="89" t="str">
        <f t="shared" si="10"/>
        <v>204654533</v>
      </c>
      <c r="C117" s="523">
        <f t="shared" si="11"/>
        <v>44926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0</v>
      </c>
    </row>
    <row r="118" spans="1:8" ht="15">
      <c r="A118" s="89" t="str">
        <f t="shared" si="9"/>
        <v>Ейч Ар Кепитъл АД</v>
      </c>
      <c r="B118" s="89" t="str">
        <f t="shared" si="10"/>
        <v>204654533</v>
      </c>
      <c r="C118" s="523">
        <f t="shared" si="11"/>
        <v>44926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50</v>
      </c>
    </row>
    <row r="119" spans="1:8" ht="15">
      <c r="A119" s="89" t="str">
        <f t="shared" si="9"/>
        <v>Ейч Ар Кепитъл АД</v>
      </c>
      <c r="B119" s="89" t="str">
        <f t="shared" si="10"/>
        <v>204654533</v>
      </c>
      <c r="C119" s="523">
        <f t="shared" si="11"/>
        <v>44926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">
      <c r="A120" s="89" t="str">
        <f t="shared" si="9"/>
        <v>Ейч Ар Кепитъл АД</v>
      </c>
      <c r="B120" s="89" t="str">
        <f t="shared" si="10"/>
        <v>204654533</v>
      </c>
      <c r="C120" s="523">
        <f t="shared" si="11"/>
        <v>44926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1108</v>
      </c>
    </row>
    <row r="121" spans="1:8" ht="15">
      <c r="A121" s="89" t="str">
        <f t="shared" si="9"/>
        <v>Ейч Ар Кепитъл АД</v>
      </c>
      <c r="B121" s="89" t="str">
        <f t="shared" si="10"/>
        <v>204654533</v>
      </c>
      <c r="C121" s="523">
        <f t="shared" si="11"/>
        <v>44926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">
      <c r="A122" s="89" t="str">
        <f t="shared" si="9"/>
        <v>Ейч Ар Кепитъл АД</v>
      </c>
      <c r="B122" s="89" t="str">
        <f t="shared" si="10"/>
        <v>204654533</v>
      </c>
      <c r="C122" s="523">
        <f t="shared" si="11"/>
        <v>44926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">
      <c r="A123" s="89" t="str">
        <f t="shared" si="9"/>
        <v>Ейч Ар Кепитъл АД</v>
      </c>
      <c r="B123" s="89" t="str">
        <f t="shared" si="10"/>
        <v>204654533</v>
      </c>
      <c r="C123" s="523">
        <f t="shared" si="11"/>
        <v>44926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">
      <c r="A124" s="89" t="str">
        <f t="shared" si="9"/>
        <v>Ейч Ар Кепитъл АД</v>
      </c>
      <c r="B124" s="89" t="str">
        <f t="shared" si="10"/>
        <v>204654533</v>
      </c>
      <c r="C124" s="523">
        <f t="shared" si="11"/>
        <v>44926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1108</v>
      </c>
    </row>
    <row r="125" spans="1:8" ht="15">
      <c r="A125" s="89" t="str">
        <f t="shared" si="9"/>
        <v>Ейч Ар Кепитъл АД</v>
      </c>
      <c r="B125" s="89" t="str">
        <f t="shared" si="10"/>
        <v>204654533</v>
      </c>
      <c r="C125" s="523">
        <f t="shared" si="11"/>
        <v>44926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21409</v>
      </c>
    </row>
    <row r="126" spans="3:6" s="444" customFormat="1" ht="15">
      <c r="C126" s="522"/>
      <c r="F126" s="447" t="s">
        <v>852</v>
      </c>
    </row>
    <row r="127" spans="1:8" ht="15">
      <c r="A127" s="89" t="str">
        <f aca="true" t="shared" si="12" ref="A127:A158">pdeName</f>
        <v>Ейч Ар Кепитъл АД</v>
      </c>
      <c r="B127" s="89" t="str">
        <f aca="true" t="shared" si="13" ref="B127:B158">pdeBulstat</f>
        <v>204654533</v>
      </c>
      <c r="C127" s="523">
        <f aca="true" t="shared" si="14" ref="C127:C158">endDate</f>
        <v>44926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0</v>
      </c>
    </row>
    <row r="128" spans="1:8" ht="15">
      <c r="A128" s="89" t="str">
        <f t="shared" si="12"/>
        <v>Ейч Ар Кепитъл АД</v>
      </c>
      <c r="B128" s="89" t="str">
        <f t="shared" si="13"/>
        <v>204654533</v>
      </c>
      <c r="C128" s="523">
        <f t="shared" si="14"/>
        <v>44926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56</v>
      </c>
    </row>
    <row r="129" spans="1:8" ht="15">
      <c r="A129" s="89" t="str">
        <f t="shared" si="12"/>
        <v>Ейч Ар Кепитъл АД</v>
      </c>
      <c r="B129" s="89" t="str">
        <f t="shared" si="13"/>
        <v>204654533</v>
      </c>
      <c r="C129" s="523">
        <f t="shared" si="14"/>
        <v>44926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2</v>
      </c>
    </row>
    <row r="130" spans="1:8" ht="15">
      <c r="A130" s="89" t="str">
        <f t="shared" si="12"/>
        <v>Ейч Ар Кепитъл АД</v>
      </c>
      <c r="B130" s="89" t="str">
        <f t="shared" si="13"/>
        <v>204654533</v>
      </c>
      <c r="C130" s="523">
        <f t="shared" si="14"/>
        <v>44926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10</v>
      </c>
    </row>
    <row r="131" spans="1:8" ht="15">
      <c r="A131" s="89" t="str">
        <f t="shared" si="12"/>
        <v>Ейч Ар Кепитъл АД</v>
      </c>
      <c r="B131" s="89" t="str">
        <f t="shared" si="13"/>
        <v>204654533</v>
      </c>
      <c r="C131" s="523">
        <f t="shared" si="14"/>
        <v>44926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0</v>
      </c>
    </row>
    <row r="132" spans="1:8" ht="15">
      <c r="A132" s="89" t="str">
        <f t="shared" si="12"/>
        <v>Ейч Ар Кепитъл АД</v>
      </c>
      <c r="B132" s="89" t="str">
        <f t="shared" si="13"/>
        <v>204654533</v>
      </c>
      <c r="C132" s="523">
        <f t="shared" si="14"/>
        <v>44926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 ht="15">
      <c r="A133" s="89" t="str">
        <f t="shared" si="12"/>
        <v>Ейч Ар Кепитъл АД</v>
      </c>
      <c r="B133" s="89" t="str">
        <f t="shared" si="13"/>
        <v>204654533</v>
      </c>
      <c r="C133" s="523">
        <f t="shared" si="14"/>
        <v>44926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 ht="15">
      <c r="A134" s="89" t="str">
        <f t="shared" si="12"/>
        <v>Ейч Ар Кепитъл АД</v>
      </c>
      <c r="B134" s="89" t="str">
        <f t="shared" si="13"/>
        <v>204654533</v>
      </c>
      <c r="C134" s="523">
        <f t="shared" si="14"/>
        <v>44926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0</v>
      </c>
    </row>
    <row r="135" spans="1:8" ht="15">
      <c r="A135" s="89" t="str">
        <f t="shared" si="12"/>
        <v>Ейч Ар Кепитъл АД</v>
      </c>
      <c r="B135" s="89" t="str">
        <f t="shared" si="13"/>
        <v>204654533</v>
      </c>
      <c r="C135" s="523">
        <f t="shared" si="14"/>
        <v>44926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 ht="15">
      <c r="A136" s="89" t="str">
        <f t="shared" si="12"/>
        <v>Ейч Ар Кепитъл АД</v>
      </c>
      <c r="B136" s="89" t="str">
        <f t="shared" si="13"/>
        <v>204654533</v>
      </c>
      <c r="C136" s="523">
        <f t="shared" si="14"/>
        <v>44926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">
      <c r="A137" s="89" t="str">
        <f t="shared" si="12"/>
        <v>Ейч Ар Кепитъл АД</v>
      </c>
      <c r="B137" s="89" t="str">
        <f t="shared" si="13"/>
        <v>204654533</v>
      </c>
      <c r="C137" s="523">
        <f t="shared" si="14"/>
        <v>44926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68</v>
      </c>
    </row>
    <row r="138" spans="1:8" ht="15">
      <c r="A138" s="89" t="str">
        <f t="shared" si="12"/>
        <v>Ейч Ар Кепитъл АД</v>
      </c>
      <c r="B138" s="89" t="str">
        <f t="shared" si="13"/>
        <v>204654533</v>
      </c>
      <c r="C138" s="523">
        <f t="shared" si="14"/>
        <v>44926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25</v>
      </c>
    </row>
    <row r="139" spans="1:8" ht="15">
      <c r="A139" s="89" t="str">
        <f t="shared" si="12"/>
        <v>Ейч Ар Кепитъл АД</v>
      </c>
      <c r="B139" s="89" t="str">
        <f t="shared" si="13"/>
        <v>204654533</v>
      </c>
      <c r="C139" s="523">
        <f t="shared" si="14"/>
        <v>44926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1371</v>
      </c>
    </row>
    <row r="140" spans="1:8" ht="15">
      <c r="A140" s="89" t="str">
        <f t="shared" si="12"/>
        <v>Ейч Ар Кепитъл АД</v>
      </c>
      <c r="B140" s="89" t="str">
        <f t="shared" si="13"/>
        <v>204654533</v>
      </c>
      <c r="C140" s="523">
        <f t="shared" si="14"/>
        <v>44926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4</v>
      </c>
    </row>
    <row r="141" spans="1:8" ht="15">
      <c r="A141" s="89" t="str">
        <f t="shared" si="12"/>
        <v>Ейч Ар Кепитъл АД</v>
      </c>
      <c r="B141" s="89" t="str">
        <f t="shared" si="13"/>
        <v>204654533</v>
      </c>
      <c r="C141" s="523">
        <f t="shared" si="14"/>
        <v>44926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2</v>
      </c>
    </row>
    <row r="142" spans="1:8" ht="15">
      <c r="A142" s="89" t="str">
        <f t="shared" si="12"/>
        <v>Ейч Ар Кепитъл АД</v>
      </c>
      <c r="B142" s="89" t="str">
        <f t="shared" si="13"/>
        <v>204654533</v>
      </c>
      <c r="C142" s="523">
        <f t="shared" si="14"/>
        <v>44926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1402</v>
      </c>
    </row>
    <row r="143" spans="1:8" ht="15">
      <c r="A143" s="89" t="str">
        <f t="shared" si="12"/>
        <v>Ейч Ар Кепитъл АД</v>
      </c>
      <c r="B143" s="89" t="str">
        <f t="shared" si="13"/>
        <v>204654533</v>
      </c>
      <c r="C143" s="523">
        <f t="shared" si="14"/>
        <v>44926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1470</v>
      </c>
    </row>
    <row r="144" spans="1:8" ht="15">
      <c r="A144" s="89" t="str">
        <f t="shared" si="12"/>
        <v>Ейч Ар Кепитъл АД</v>
      </c>
      <c r="B144" s="89" t="str">
        <f t="shared" si="13"/>
        <v>204654533</v>
      </c>
      <c r="C144" s="523">
        <f t="shared" si="14"/>
        <v>44926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4376</v>
      </c>
    </row>
    <row r="145" spans="1:8" ht="15">
      <c r="A145" s="89" t="str">
        <f t="shared" si="12"/>
        <v>Ейч Ар Кепитъл АД</v>
      </c>
      <c r="B145" s="89" t="str">
        <f t="shared" si="13"/>
        <v>204654533</v>
      </c>
      <c r="C145" s="523">
        <f t="shared" si="14"/>
        <v>44926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">
      <c r="A146" s="89" t="str">
        <f t="shared" si="12"/>
        <v>Ейч Ар Кепитъл АД</v>
      </c>
      <c r="B146" s="89" t="str">
        <f t="shared" si="13"/>
        <v>204654533</v>
      </c>
      <c r="C146" s="523">
        <f t="shared" si="14"/>
        <v>44926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">
      <c r="A147" s="89" t="str">
        <f t="shared" si="12"/>
        <v>Ейч Ар Кепитъл АД</v>
      </c>
      <c r="B147" s="89" t="str">
        <f t="shared" si="13"/>
        <v>204654533</v>
      </c>
      <c r="C147" s="523">
        <f t="shared" si="14"/>
        <v>44926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1470</v>
      </c>
    </row>
    <row r="148" spans="1:8" ht="15">
      <c r="A148" s="89" t="str">
        <f t="shared" si="12"/>
        <v>Ейч Ар Кепитъл АД</v>
      </c>
      <c r="B148" s="89" t="str">
        <f t="shared" si="13"/>
        <v>204654533</v>
      </c>
      <c r="C148" s="523">
        <f t="shared" si="14"/>
        <v>44926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4376</v>
      </c>
    </row>
    <row r="149" spans="1:8" ht="15">
      <c r="A149" s="89" t="str">
        <f t="shared" si="12"/>
        <v>Ейч Ар Кепитъл АД</v>
      </c>
      <c r="B149" s="89" t="str">
        <f t="shared" si="13"/>
        <v>204654533</v>
      </c>
      <c r="C149" s="523">
        <f t="shared" si="14"/>
        <v>44926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416</v>
      </c>
    </row>
    <row r="150" spans="1:8" ht="15">
      <c r="A150" s="89" t="str">
        <f t="shared" si="12"/>
        <v>Ейч Ар Кепитъл АД</v>
      </c>
      <c r="B150" s="89" t="str">
        <f t="shared" si="13"/>
        <v>204654533</v>
      </c>
      <c r="C150" s="523">
        <f t="shared" si="14"/>
        <v>44926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 ht="15">
      <c r="A151" s="89" t="str">
        <f t="shared" si="12"/>
        <v>Ейч Ар Кепитъл АД</v>
      </c>
      <c r="B151" s="89" t="str">
        <f t="shared" si="13"/>
        <v>204654533</v>
      </c>
      <c r="C151" s="523">
        <f t="shared" si="14"/>
        <v>44926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416</v>
      </c>
    </row>
    <row r="152" spans="1:8" ht="15">
      <c r="A152" s="89" t="str">
        <f t="shared" si="12"/>
        <v>Ейч Ар Кепитъл АД</v>
      </c>
      <c r="B152" s="89" t="str">
        <f t="shared" si="13"/>
        <v>204654533</v>
      </c>
      <c r="C152" s="523">
        <f t="shared" si="14"/>
        <v>44926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">
      <c r="A153" s="89" t="str">
        <f t="shared" si="12"/>
        <v>Ейч Ар Кепитъл АД</v>
      </c>
      <c r="B153" s="89" t="str">
        <f t="shared" si="13"/>
        <v>204654533</v>
      </c>
      <c r="C153" s="523">
        <f t="shared" si="14"/>
        <v>44926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3960</v>
      </c>
    </row>
    <row r="154" spans="1:8" ht="15">
      <c r="A154" s="89" t="str">
        <f t="shared" si="12"/>
        <v>Ейч Ар Кепитъл АД</v>
      </c>
      <c r="B154" s="89" t="str">
        <f t="shared" si="13"/>
        <v>204654533</v>
      </c>
      <c r="C154" s="523">
        <f t="shared" si="14"/>
        <v>44926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">
      <c r="A155" s="89" t="str">
        <f t="shared" si="12"/>
        <v>Ейч Ар Кепитъл АД</v>
      </c>
      <c r="B155" s="89" t="str">
        <f t="shared" si="13"/>
        <v>204654533</v>
      </c>
      <c r="C155" s="523">
        <f t="shared" si="14"/>
        <v>44926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3960</v>
      </c>
    </row>
    <row r="156" spans="1:8" ht="15">
      <c r="A156" s="89" t="str">
        <f t="shared" si="12"/>
        <v>Ейч Ар Кепитъл АД</v>
      </c>
      <c r="B156" s="89" t="str">
        <f t="shared" si="13"/>
        <v>204654533</v>
      </c>
      <c r="C156" s="523">
        <f t="shared" si="14"/>
        <v>44926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5846</v>
      </c>
    </row>
    <row r="157" spans="1:8" ht="15">
      <c r="A157" s="89" t="str">
        <f t="shared" si="12"/>
        <v>Ейч Ар Кепитъл АД</v>
      </c>
      <c r="B157" s="89" t="str">
        <f t="shared" si="13"/>
        <v>204654533</v>
      </c>
      <c r="C157" s="523">
        <f t="shared" si="14"/>
        <v>44926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">
      <c r="A158" s="89" t="str">
        <f t="shared" si="12"/>
        <v>Ейч Ар Кепитъл АД</v>
      </c>
      <c r="B158" s="89" t="str">
        <f t="shared" si="13"/>
        <v>204654533</v>
      </c>
      <c r="C158" s="523">
        <f t="shared" si="14"/>
        <v>44926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">
      <c r="A159" s="89" t="str">
        <f aca="true" t="shared" si="15" ref="A159:A179">pdeName</f>
        <v>Ейч Ар Кепитъл АД</v>
      </c>
      <c r="B159" s="89" t="str">
        <f aca="true" t="shared" si="16" ref="B159:B179">pdeBulstat</f>
        <v>204654533</v>
      </c>
      <c r="C159" s="523">
        <f aca="true" t="shared" si="17" ref="C159:C179">endDate</f>
        <v>44926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0</v>
      </c>
    </row>
    <row r="160" spans="1:8" ht="15">
      <c r="A160" s="89" t="str">
        <f t="shared" si="15"/>
        <v>Ейч Ар Кепитъл АД</v>
      </c>
      <c r="B160" s="89" t="str">
        <f t="shared" si="16"/>
        <v>204654533</v>
      </c>
      <c r="C160" s="523">
        <f t="shared" si="17"/>
        <v>44926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0</v>
      </c>
    </row>
    <row r="161" spans="1:8" ht="15">
      <c r="A161" s="89" t="str">
        <f t="shared" si="15"/>
        <v>Ейч Ар Кепитъл АД</v>
      </c>
      <c r="B161" s="89" t="str">
        <f t="shared" si="16"/>
        <v>204654533</v>
      </c>
      <c r="C161" s="523">
        <f t="shared" si="17"/>
        <v>44926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0</v>
      </c>
    </row>
    <row r="162" spans="1:8" ht="15">
      <c r="A162" s="89" t="str">
        <f t="shared" si="15"/>
        <v>Ейч Ар Кепитъл АД</v>
      </c>
      <c r="B162" s="89" t="str">
        <f t="shared" si="16"/>
        <v>204654533</v>
      </c>
      <c r="C162" s="523">
        <f t="shared" si="17"/>
        <v>44926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">
      <c r="A163" s="89" t="str">
        <f t="shared" si="15"/>
        <v>Ейч Ар Кепитъл АД</v>
      </c>
      <c r="B163" s="89" t="str">
        <f t="shared" si="16"/>
        <v>204654533</v>
      </c>
      <c r="C163" s="523">
        <f t="shared" si="17"/>
        <v>44926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">
      <c r="A164" s="89" t="str">
        <f t="shared" si="15"/>
        <v>Ейч Ар Кепитъл АД</v>
      </c>
      <c r="B164" s="89" t="str">
        <f t="shared" si="16"/>
        <v>204654533</v>
      </c>
      <c r="C164" s="523">
        <f t="shared" si="17"/>
        <v>44926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0</v>
      </c>
    </row>
    <row r="165" spans="1:8" ht="15">
      <c r="A165" s="89" t="str">
        <f t="shared" si="15"/>
        <v>Ейч Ар Кепитъл АД</v>
      </c>
      <c r="B165" s="89" t="str">
        <f t="shared" si="16"/>
        <v>204654533</v>
      </c>
      <c r="C165" s="523">
        <f t="shared" si="17"/>
        <v>44926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242</v>
      </c>
    </row>
    <row r="166" spans="1:8" ht="15">
      <c r="A166" s="89" t="str">
        <f t="shared" si="15"/>
        <v>Ейч Ар Кепитъл АД</v>
      </c>
      <c r="B166" s="89" t="str">
        <f t="shared" si="16"/>
        <v>204654533</v>
      </c>
      <c r="C166" s="523">
        <f t="shared" si="17"/>
        <v>44926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5597</v>
      </c>
    </row>
    <row r="167" spans="1:8" ht="15">
      <c r="A167" s="89" t="str">
        <f t="shared" si="15"/>
        <v>Ейч Ар Кепитъл АД</v>
      </c>
      <c r="B167" s="89" t="str">
        <f t="shared" si="16"/>
        <v>204654533</v>
      </c>
      <c r="C167" s="523">
        <f t="shared" si="17"/>
        <v>44926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7</v>
      </c>
    </row>
    <row r="168" spans="1:8" ht="15">
      <c r="A168" s="89" t="str">
        <f t="shared" si="15"/>
        <v>Ейч Ар Кепитъл АД</v>
      </c>
      <c r="B168" s="89" t="str">
        <f t="shared" si="16"/>
        <v>204654533</v>
      </c>
      <c r="C168" s="523">
        <f t="shared" si="17"/>
        <v>44926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">
      <c r="A169" s="89" t="str">
        <f t="shared" si="15"/>
        <v>Ейч Ар Кепитъл АД</v>
      </c>
      <c r="B169" s="89" t="str">
        <f t="shared" si="16"/>
        <v>204654533</v>
      </c>
      <c r="C169" s="523">
        <f t="shared" si="17"/>
        <v>44926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5846</v>
      </c>
    </row>
    <row r="170" spans="1:8" ht="15">
      <c r="A170" s="89" t="str">
        <f t="shared" si="15"/>
        <v>Ейч Ар Кепитъл АД</v>
      </c>
      <c r="B170" s="89" t="str">
        <f t="shared" si="16"/>
        <v>204654533</v>
      </c>
      <c r="C170" s="523">
        <f t="shared" si="17"/>
        <v>44926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5846</v>
      </c>
    </row>
    <row r="171" spans="1:8" ht="15">
      <c r="A171" s="89" t="str">
        <f t="shared" si="15"/>
        <v>Ейч Ар Кепитъл АД</v>
      </c>
      <c r="B171" s="89" t="str">
        <f t="shared" si="16"/>
        <v>204654533</v>
      </c>
      <c r="C171" s="523">
        <f t="shared" si="17"/>
        <v>44926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">
      <c r="A172" s="89" t="str">
        <f t="shared" si="15"/>
        <v>Ейч Ар Кепитъл АД</v>
      </c>
      <c r="B172" s="89" t="str">
        <f t="shared" si="16"/>
        <v>204654533</v>
      </c>
      <c r="C172" s="523">
        <f t="shared" si="17"/>
        <v>44926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">
      <c r="A173" s="89" t="str">
        <f t="shared" si="15"/>
        <v>Ейч Ар Кепитъл АД</v>
      </c>
      <c r="B173" s="89" t="str">
        <f t="shared" si="16"/>
        <v>204654533</v>
      </c>
      <c r="C173" s="523">
        <f t="shared" si="17"/>
        <v>44926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">
      <c r="A174" s="89" t="str">
        <f t="shared" si="15"/>
        <v>Ейч Ар Кепитъл АД</v>
      </c>
      <c r="B174" s="89" t="str">
        <f t="shared" si="16"/>
        <v>204654533</v>
      </c>
      <c r="C174" s="523">
        <f t="shared" si="17"/>
        <v>44926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5846</v>
      </c>
    </row>
    <row r="175" spans="1:8" ht="15">
      <c r="A175" s="89" t="str">
        <f t="shared" si="15"/>
        <v>Ейч Ар Кепитъл АД</v>
      </c>
      <c r="B175" s="89" t="str">
        <f t="shared" si="16"/>
        <v>204654533</v>
      </c>
      <c r="C175" s="523">
        <f t="shared" si="17"/>
        <v>44926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">
      <c r="A176" s="89" t="str">
        <f t="shared" si="15"/>
        <v>Ейч Ар Кепитъл АД</v>
      </c>
      <c r="B176" s="89" t="str">
        <f t="shared" si="16"/>
        <v>204654533</v>
      </c>
      <c r="C176" s="523">
        <f t="shared" si="17"/>
        <v>44926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">
      <c r="A177" s="89" t="str">
        <f t="shared" si="15"/>
        <v>Ейч Ар Кепитъл АД</v>
      </c>
      <c r="B177" s="89" t="str">
        <f t="shared" si="16"/>
        <v>204654533</v>
      </c>
      <c r="C177" s="523">
        <f t="shared" si="17"/>
        <v>44926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">
      <c r="A178" s="89" t="str">
        <f t="shared" si="15"/>
        <v>Ейч Ар Кепитъл АД</v>
      </c>
      <c r="B178" s="89" t="str">
        <f t="shared" si="16"/>
        <v>204654533</v>
      </c>
      <c r="C178" s="523">
        <f t="shared" si="17"/>
        <v>44926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">
      <c r="A179" s="89" t="str">
        <f t="shared" si="15"/>
        <v>Ейч Ар Кепитъл АД</v>
      </c>
      <c r="B179" s="89" t="str">
        <f t="shared" si="16"/>
        <v>204654533</v>
      </c>
      <c r="C179" s="523">
        <f t="shared" si="17"/>
        <v>44926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5846</v>
      </c>
    </row>
    <row r="180" spans="3:6" s="444" customFormat="1" ht="15">
      <c r="C180" s="522"/>
      <c r="F180" s="447" t="s">
        <v>856</v>
      </c>
    </row>
    <row r="181" spans="1:8" ht="15">
      <c r="A181" s="89" t="str">
        <f aca="true" t="shared" si="18" ref="A181:A216">pdeName</f>
        <v>Ейч Ар Кепитъл АД</v>
      </c>
      <c r="B181" s="89" t="str">
        <f aca="true" t="shared" si="19" ref="B181:B216">pdeBulstat</f>
        <v>204654533</v>
      </c>
      <c r="C181" s="523">
        <f aca="true" t="shared" si="20" ref="C181:C216">endDate</f>
        <v>44926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0</v>
      </c>
    </row>
    <row r="182" spans="1:8" ht="15">
      <c r="A182" s="89" t="str">
        <f t="shared" si="18"/>
        <v>Ейч Ар Кепитъл АД</v>
      </c>
      <c r="B182" s="89" t="str">
        <f t="shared" si="19"/>
        <v>204654533</v>
      </c>
      <c r="C182" s="523">
        <f t="shared" si="20"/>
        <v>44926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-85</v>
      </c>
    </row>
    <row r="183" spans="1:8" ht="15">
      <c r="A183" s="89" t="str">
        <f t="shared" si="18"/>
        <v>Ейч Ар Кепитъл АД</v>
      </c>
      <c r="B183" s="89" t="str">
        <f t="shared" si="19"/>
        <v>204654533</v>
      </c>
      <c r="C183" s="523">
        <f t="shared" si="20"/>
        <v>44926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">
      <c r="A184" s="89" t="str">
        <f t="shared" si="18"/>
        <v>Ейч Ар Кепитъл АД</v>
      </c>
      <c r="B184" s="89" t="str">
        <f t="shared" si="19"/>
        <v>204654533</v>
      </c>
      <c r="C184" s="523">
        <f t="shared" si="20"/>
        <v>44926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-15</v>
      </c>
    </row>
    <row r="185" spans="1:8" ht="15">
      <c r="A185" s="89" t="str">
        <f t="shared" si="18"/>
        <v>Ейч Ар Кепитъл АД</v>
      </c>
      <c r="B185" s="89" t="str">
        <f t="shared" si="19"/>
        <v>204654533</v>
      </c>
      <c r="C185" s="523">
        <f t="shared" si="20"/>
        <v>44926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0</v>
      </c>
    </row>
    <row r="186" spans="1:8" ht="15">
      <c r="A186" s="89" t="str">
        <f t="shared" si="18"/>
        <v>Ейч Ар Кепитъл АД</v>
      </c>
      <c r="B186" s="89" t="str">
        <f t="shared" si="19"/>
        <v>204654533</v>
      </c>
      <c r="C186" s="523">
        <f t="shared" si="20"/>
        <v>44926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 ht="15">
      <c r="A187" s="89" t="str">
        <f t="shared" si="18"/>
        <v>Ейч Ар Кепитъл АД</v>
      </c>
      <c r="B187" s="89" t="str">
        <f t="shared" si="19"/>
        <v>204654533</v>
      </c>
      <c r="C187" s="523">
        <f t="shared" si="20"/>
        <v>44926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">
      <c r="A188" s="89" t="str">
        <f t="shared" si="18"/>
        <v>Ейч Ар Кепитъл АД</v>
      </c>
      <c r="B188" s="89" t="str">
        <f t="shared" si="19"/>
        <v>204654533</v>
      </c>
      <c r="C188" s="523">
        <f t="shared" si="20"/>
        <v>44926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 ht="15">
      <c r="A189" s="89" t="str">
        <f t="shared" si="18"/>
        <v>Ейч Ар Кепитъл АД</v>
      </c>
      <c r="B189" s="89" t="str">
        <f t="shared" si="19"/>
        <v>204654533</v>
      </c>
      <c r="C189" s="523">
        <f t="shared" si="20"/>
        <v>44926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 ht="15">
      <c r="A190" s="89" t="str">
        <f t="shared" si="18"/>
        <v>Ейч Ар Кепитъл АД</v>
      </c>
      <c r="B190" s="89" t="str">
        <f t="shared" si="19"/>
        <v>204654533</v>
      </c>
      <c r="C190" s="523">
        <f t="shared" si="20"/>
        <v>44926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-3</v>
      </c>
    </row>
    <row r="191" spans="1:8" ht="15">
      <c r="A191" s="89" t="str">
        <f t="shared" si="18"/>
        <v>Ейч Ар Кепитъл АД</v>
      </c>
      <c r="B191" s="89" t="str">
        <f t="shared" si="19"/>
        <v>204654533</v>
      </c>
      <c r="C191" s="523">
        <f t="shared" si="20"/>
        <v>44926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-103</v>
      </c>
    </row>
    <row r="192" spans="1:8" ht="15">
      <c r="A192" s="89" t="str">
        <f t="shared" si="18"/>
        <v>Ейч Ар Кепитъл АД</v>
      </c>
      <c r="B192" s="89" t="str">
        <f t="shared" si="19"/>
        <v>204654533</v>
      </c>
      <c r="C192" s="523">
        <f t="shared" si="20"/>
        <v>44926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0</v>
      </c>
    </row>
    <row r="193" spans="1:8" ht="15">
      <c r="A193" s="89" t="str">
        <f t="shared" si="18"/>
        <v>Ейч Ар Кепитъл АД</v>
      </c>
      <c r="B193" s="89" t="str">
        <f t="shared" si="19"/>
        <v>204654533</v>
      </c>
      <c r="C193" s="523">
        <f t="shared" si="20"/>
        <v>44926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">
      <c r="A194" s="89" t="str">
        <f t="shared" si="18"/>
        <v>Ейч Ар Кепитъл АД</v>
      </c>
      <c r="B194" s="89" t="str">
        <f t="shared" si="19"/>
        <v>204654533</v>
      </c>
      <c r="C194" s="523">
        <f t="shared" si="20"/>
        <v>44926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 ht="15">
      <c r="A195" s="89" t="str">
        <f t="shared" si="18"/>
        <v>Ейч Ар Кепитъл АД</v>
      </c>
      <c r="B195" s="89" t="str">
        <f t="shared" si="19"/>
        <v>204654533</v>
      </c>
      <c r="C195" s="523">
        <f t="shared" si="20"/>
        <v>44926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 ht="15">
      <c r="A196" s="89" t="str">
        <f t="shared" si="18"/>
        <v>Ейч Ар Кепитъл АД</v>
      </c>
      <c r="B196" s="89" t="str">
        <f t="shared" si="19"/>
        <v>204654533</v>
      </c>
      <c r="C196" s="523">
        <f t="shared" si="20"/>
        <v>44926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0</v>
      </c>
    </row>
    <row r="197" spans="1:8" ht="15">
      <c r="A197" s="89" t="str">
        <f t="shared" si="18"/>
        <v>Ейч Ар Кепитъл АД</v>
      </c>
      <c r="B197" s="89" t="str">
        <f t="shared" si="19"/>
        <v>204654533</v>
      </c>
      <c r="C197" s="523">
        <f t="shared" si="20"/>
        <v>44926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-1991</v>
      </c>
    </row>
    <row r="198" spans="1:8" ht="15">
      <c r="A198" s="89" t="str">
        <f t="shared" si="18"/>
        <v>Ейч Ар Кепитъл АД</v>
      </c>
      <c r="B198" s="89" t="str">
        <f t="shared" si="19"/>
        <v>204654533</v>
      </c>
      <c r="C198" s="523">
        <f t="shared" si="20"/>
        <v>44926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50</v>
      </c>
    </row>
    <row r="199" spans="1:8" ht="15">
      <c r="A199" s="89" t="str">
        <f t="shared" si="18"/>
        <v>Ейч Ар Кепитъл АД</v>
      </c>
      <c r="B199" s="89" t="str">
        <f t="shared" si="19"/>
        <v>204654533</v>
      </c>
      <c r="C199" s="523">
        <f t="shared" si="20"/>
        <v>44926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293</v>
      </c>
    </row>
    <row r="200" spans="1:8" ht="15">
      <c r="A200" s="89" t="str">
        <f t="shared" si="18"/>
        <v>Ейч Ар Кепитъл АД</v>
      </c>
      <c r="B200" s="89" t="str">
        <f t="shared" si="19"/>
        <v>204654533</v>
      </c>
      <c r="C200" s="523">
        <f t="shared" si="20"/>
        <v>44926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">
      <c r="A201" s="89" t="str">
        <f t="shared" si="18"/>
        <v>Ейч Ар Кепитъл АД</v>
      </c>
      <c r="B201" s="89" t="str">
        <f t="shared" si="19"/>
        <v>204654533</v>
      </c>
      <c r="C201" s="523">
        <f t="shared" si="20"/>
        <v>44926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">
      <c r="A202" s="89" t="str">
        <f t="shared" si="18"/>
        <v>Ейч Ар Кепитъл АД</v>
      </c>
      <c r="B202" s="89" t="str">
        <f t="shared" si="19"/>
        <v>204654533</v>
      </c>
      <c r="C202" s="523">
        <f t="shared" si="20"/>
        <v>44926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-1648</v>
      </c>
    </row>
    <row r="203" spans="1:8" ht="15">
      <c r="A203" s="89" t="str">
        <f t="shared" si="18"/>
        <v>Ейч Ар Кепитъл АД</v>
      </c>
      <c r="B203" s="89" t="str">
        <f t="shared" si="19"/>
        <v>204654533</v>
      </c>
      <c r="C203" s="523">
        <f t="shared" si="20"/>
        <v>44926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">
      <c r="A204" s="89" t="str">
        <f t="shared" si="18"/>
        <v>Ейч Ар Кепитъл АД</v>
      </c>
      <c r="B204" s="89" t="str">
        <f t="shared" si="19"/>
        <v>204654533</v>
      </c>
      <c r="C204" s="523">
        <f t="shared" si="20"/>
        <v>44926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">
      <c r="A205" s="89" t="str">
        <f t="shared" si="18"/>
        <v>Ейч Ар Кепитъл АД</v>
      </c>
      <c r="B205" s="89" t="str">
        <f t="shared" si="19"/>
        <v>204654533</v>
      </c>
      <c r="C205" s="523">
        <f t="shared" si="20"/>
        <v>44926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920</v>
      </c>
    </row>
    <row r="206" spans="1:8" ht="15">
      <c r="A206" s="89" t="str">
        <f t="shared" si="18"/>
        <v>Ейч Ар Кепитъл АД</v>
      </c>
      <c r="B206" s="89" t="str">
        <f t="shared" si="19"/>
        <v>204654533</v>
      </c>
      <c r="C206" s="523">
        <f t="shared" si="20"/>
        <v>44926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-499</v>
      </c>
    </row>
    <row r="207" spans="1:8" ht="15">
      <c r="A207" s="89" t="str">
        <f t="shared" si="18"/>
        <v>Ейч Ар Кепитъл АД</v>
      </c>
      <c r="B207" s="89" t="str">
        <f t="shared" si="19"/>
        <v>204654533</v>
      </c>
      <c r="C207" s="523">
        <f t="shared" si="20"/>
        <v>44926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">
      <c r="A208" s="89" t="str">
        <f t="shared" si="18"/>
        <v>Ейч Ар Кепитъл АД</v>
      </c>
      <c r="B208" s="89" t="str">
        <f t="shared" si="19"/>
        <v>204654533</v>
      </c>
      <c r="C208" s="523">
        <f t="shared" si="20"/>
        <v>44926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-2</v>
      </c>
    </row>
    <row r="209" spans="1:8" ht="15">
      <c r="A209" s="89" t="str">
        <f t="shared" si="18"/>
        <v>Ейч Ар Кепитъл АД</v>
      </c>
      <c r="B209" s="89" t="str">
        <f t="shared" si="19"/>
        <v>204654533</v>
      </c>
      <c r="C209" s="523">
        <f t="shared" si="20"/>
        <v>44926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-72</v>
      </c>
    </row>
    <row r="210" spans="1:8" ht="15">
      <c r="A210" s="89" t="str">
        <f t="shared" si="18"/>
        <v>Ейч Ар Кепитъл АД</v>
      </c>
      <c r="B210" s="89" t="str">
        <f t="shared" si="19"/>
        <v>204654533</v>
      </c>
      <c r="C210" s="523">
        <f t="shared" si="20"/>
        <v>44926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 ht="15">
      <c r="A211" s="89" t="str">
        <f t="shared" si="18"/>
        <v>Ейч Ар Кепитъл АД</v>
      </c>
      <c r="B211" s="89" t="str">
        <f t="shared" si="19"/>
        <v>204654533</v>
      </c>
      <c r="C211" s="523">
        <f t="shared" si="20"/>
        <v>44926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347</v>
      </c>
    </row>
    <row r="212" spans="1:8" ht="15">
      <c r="A212" s="89" t="str">
        <f t="shared" si="18"/>
        <v>Ейч Ар Кепитъл АД</v>
      </c>
      <c r="B212" s="89" t="str">
        <f t="shared" si="19"/>
        <v>204654533</v>
      </c>
      <c r="C212" s="523">
        <f t="shared" si="20"/>
        <v>44926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-1404</v>
      </c>
    </row>
    <row r="213" spans="1:8" ht="15">
      <c r="A213" s="89" t="str">
        <f t="shared" si="18"/>
        <v>Ейч Ар Кепитъл АД</v>
      </c>
      <c r="B213" s="89" t="str">
        <f t="shared" si="19"/>
        <v>204654533</v>
      </c>
      <c r="C213" s="523">
        <f t="shared" si="20"/>
        <v>44926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1490</v>
      </c>
    </row>
    <row r="214" spans="1:8" ht="15">
      <c r="A214" s="89" t="str">
        <f t="shared" si="18"/>
        <v>Ейч Ар Кепитъл АД</v>
      </c>
      <c r="B214" s="89" t="str">
        <f t="shared" si="19"/>
        <v>204654533</v>
      </c>
      <c r="C214" s="523">
        <f t="shared" si="20"/>
        <v>44926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86</v>
      </c>
    </row>
    <row r="215" spans="1:8" ht="15">
      <c r="A215" s="89" t="str">
        <f t="shared" si="18"/>
        <v>Ейч Ар Кепитъл АД</v>
      </c>
      <c r="B215" s="89" t="str">
        <f t="shared" si="19"/>
        <v>204654533</v>
      </c>
      <c r="C215" s="523">
        <f t="shared" si="20"/>
        <v>44926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86</v>
      </c>
    </row>
    <row r="216" spans="1:8" ht="15">
      <c r="A216" s="89" t="str">
        <f t="shared" si="18"/>
        <v>Ейч Ар Кепитъл АД</v>
      </c>
      <c r="B216" s="89" t="str">
        <f t="shared" si="19"/>
        <v>204654533</v>
      </c>
      <c r="C216" s="523">
        <f t="shared" si="20"/>
        <v>44926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">
      <c r="C217" s="522"/>
      <c r="F217" s="447" t="s">
        <v>860</v>
      </c>
    </row>
    <row r="218" spans="1:8" ht="15">
      <c r="A218" s="89" t="str">
        <f aca="true" t="shared" si="21" ref="A218:A281">pdeName</f>
        <v>Ейч Ар Кепитъл АД</v>
      </c>
      <c r="B218" s="89" t="str">
        <f aca="true" t="shared" si="22" ref="B218:B281">pdeBulstat</f>
        <v>204654533</v>
      </c>
      <c r="C218" s="523">
        <f aca="true" t="shared" si="23" ref="C218:C281">endDate</f>
        <v>44926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3038</v>
      </c>
    </row>
    <row r="219" spans="1:8" ht="15">
      <c r="A219" s="89" t="str">
        <f t="shared" si="21"/>
        <v>Ейч Ар Кепитъл АД</v>
      </c>
      <c r="B219" s="89" t="str">
        <f t="shared" si="22"/>
        <v>204654533</v>
      </c>
      <c r="C219" s="523">
        <f t="shared" si="23"/>
        <v>44926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">
      <c r="A220" s="89" t="str">
        <f t="shared" si="21"/>
        <v>Ейч Ар Кепитъл АД</v>
      </c>
      <c r="B220" s="89" t="str">
        <f t="shared" si="22"/>
        <v>204654533</v>
      </c>
      <c r="C220" s="523">
        <f t="shared" si="23"/>
        <v>44926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">
      <c r="A221" s="89" t="str">
        <f t="shared" si="21"/>
        <v>Ейч Ар Кепитъл АД</v>
      </c>
      <c r="B221" s="89" t="str">
        <f t="shared" si="22"/>
        <v>204654533</v>
      </c>
      <c r="C221" s="523">
        <f t="shared" si="23"/>
        <v>44926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">
      <c r="A222" s="89" t="str">
        <f t="shared" si="21"/>
        <v>Ейч Ар Кепитъл АД</v>
      </c>
      <c r="B222" s="89" t="str">
        <f t="shared" si="22"/>
        <v>204654533</v>
      </c>
      <c r="C222" s="523">
        <f t="shared" si="23"/>
        <v>44926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3038</v>
      </c>
    </row>
    <row r="223" spans="1:8" ht="15">
      <c r="A223" s="89" t="str">
        <f t="shared" si="21"/>
        <v>Ейч Ар Кепитъл АД</v>
      </c>
      <c r="B223" s="89" t="str">
        <f t="shared" si="22"/>
        <v>204654533</v>
      </c>
      <c r="C223" s="523">
        <f t="shared" si="23"/>
        <v>44926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">
      <c r="A224" s="89" t="str">
        <f t="shared" si="21"/>
        <v>Ейч Ар Кепитъл АД</v>
      </c>
      <c r="B224" s="89" t="str">
        <f t="shared" si="22"/>
        <v>204654533</v>
      </c>
      <c r="C224" s="523">
        <f t="shared" si="23"/>
        <v>44926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6075</v>
      </c>
    </row>
    <row r="225" spans="1:8" ht="15">
      <c r="A225" s="89" t="str">
        <f t="shared" si="21"/>
        <v>Ейч Ар Кепитъл АД</v>
      </c>
      <c r="B225" s="89" t="str">
        <f t="shared" si="22"/>
        <v>204654533</v>
      </c>
      <c r="C225" s="523">
        <f t="shared" si="23"/>
        <v>44926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">
      <c r="A226" s="89" t="str">
        <f t="shared" si="21"/>
        <v>Ейч Ар Кепитъл АД</v>
      </c>
      <c r="B226" s="89" t="str">
        <f t="shared" si="22"/>
        <v>204654533</v>
      </c>
      <c r="C226" s="523">
        <f t="shared" si="23"/>
        <v>44926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6075</v>
      </c>
    </row>
    <row r="227" spans="1:8" ht="15">
      <c r="A227" s="89" t="str">
        <f t="shared" si="21"/>
        <v>Ейч Ар Кепитъл АД</v>
      </c>
      <c r="B227" s="89" t="str">
        <f t="shared" si="22"/>
        <v>204654533</v>
      </c>
      <c r="C227" s="523">
        <f t="shared" si="23"/>
        <v>44926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">
      <c r="A228" s="89" t="str">
        <f t="shared" si="21"/>
        <v>Ейч Ар Кепитъл АД</v>
      </c>
      <c r="B228" s="89" t="str">
        <f t="shared" si="22"/>
        <v>204654533</v>
      </c>
      <c r="C228" s="523">
        <f t="shared" si="23"/>
        <v>44926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">
      <c r="A229" s="89" t="str">
        <f t="shared" si="21"/>
        <v>Ейч Ар Кепитъл АД</v>
      </c>
      <c r="B229" s="89" t="str">
        <f t="shared" si="22"/>
        <v>204654533</v>
      </c>
      <c r="C229" s="523">
        <f t="shared" si="23"/>
        <v>44926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">
      <c r="A230" s="89" t="str">
        <f t="shared" si="21"/>
        <v>Ейч Ар Кепитъл АД</v>
      </c>
      <c r="B230" s="89" t="str">
        <f t="shared" si="22"/>
        <v>204654533</v>
      </c>
      <c r="C230" s="523">
        <f t="shared" si="23"/>
        <v>44926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">
      <c r="A231" s="89" t="str">
        <f t="shared" si="21"/>
        <v>Ейч Ар Кепитъл АД</v>
      </c>
      <c r="B231" s="89" t="str">
        <f t="shared" si="22"/>
        <v>204654533</v>
      </c>
      <c r="C231" s="523">
        <f t="shared" si="23"/>
        <v>44926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">
      <c r="A232" s="89" t="str">
        <f t="shared" si="21"/>
        <v>Ейч Ар Кепитъл АД</v>
      </c>
      <c r="B232" s="89" t="str">
        <f t="shared" si="22"/>
        <v>204654533</v>
      </c>
      <c r="C232" s="523">
        <f t="shared" si="23"/>
        <v>44926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">
      <c r="A233" s="89" t="str">
        <f t="shared" si="21"/>
        <v>Ейч Ар Кепитъл АД</v>
      </c>
      <c r="B233" s="89" t="str">
        <f t="shared" si="22"/>
        <v>204654533</v>
      </c>
      <c r="C233" s="523">
        <f t="shared" si="23"/>
        <v>44926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">
      <c r="A234" s="89" t="str">
        <f t="shared" si="21"/>
        <v>Ейч Ар Кепитъл АД</v>
      </c>
      <c r="B234" s="89" t="str">
        <f t="shared" si="22"/>
        <v>204654533</v>
      </c>
      <c r="C234" s="523">
        <f t="shared" si="23"/>
        <v>44926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">
      <c r="A235" s="89" t="str">
        <f t="shared" si="21"/>
        <v>Ейч Ар Кепитъл АД</v>
      </c>
      <c r="B235" s="89" t="str">
        <f t="shared" si="22"/>
        <v>204654533</v>
      </c>
      <c r="C235" s="523">
        <f t="shared" si="23"/>
        <v>44926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">
      <c r="A236" s="89" t="str">
        <f t="shared" si="21"/>
        <v>Ейч Ар Кепитъл АД</v>
      </c>
      <c r="B236" s="89" t="str">
        <f t="shared" si="22"/>
        <v>204654533</v>
      </c>
      <c r="C236" s="523">
        <f t="shared" si="23"/>
        <v>44926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9113</v>
      </c>
    </row>
    <row r="237" spans="1:8" ht="15">
      <c r="A237" s="89" t="str">
        <f t="shared" si="21"/>
        <v>Ейч Ар Кепитъл АД</v>
      </c>
      <c r="B237" s="89" t="str">
        <f t="shared" si="22"/>
        <v>204654533</v>
      </c>
      <c r="C237" s="523">
        <f t="shared" si="23"/>
        <v>44926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">
      <c r="A238" s="89" t="str">
        <f t="shared" si="21"/>
        <v>Ейч Ар Кепитъл АД</v>
      </c>
      <c r="B238" s="89" t="str">
        <f t="shared" si="22"/>
        <v>204654533</v>
      </c>
      <c r="C238" s="523">
        <f t="shared" si="23"/>
        <v>44926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">
      <c r="A239" s="89" t="str">
        <f t="shared" si="21"/>
        <v>Ейч Ар Кепитъл АД</v>
      </c>
      <c r="B239" s="89" t="str">
        <f t="shared" si="22"/>
        <v>204654533</v>
      </c>
      <c r="C239" s="523">
        <f t="shared" si="23"/>
        <v>44926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9113</v>
      </c>
    </row>
    <row r="240" spans="1:8" ht="15">
      <c r="A240" s="89" t="str">
        <f t="shared" si="21"/>
        <v>Ейч Ар Кепитъл АД</v>
      </c>
      <c r="B240" s="89" t="str">
        <f t="shared" si="22"/>
        <v>204654533</v>
      </c>
      <c r="C240" s="523">
        <f t="shared" si="23"/>
        <v>44926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2143</v>
      </c>
    </row>
    <row r="241" spans="1:8" ht="15">
      <c r="A241" s="89" t="str">
        <f t="shared" si="21"/>
        <v>Ейч Ар Кепитъл АД</v>
      </c>
      <c r="B241" s="89" t="str">
        <f t="shared" si="22"/>
        <v>204654533</v>
      </c>
      <c r="C241" s="523">
        <f t="shared" si="23"/>
        <v>44926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">
      <c r="A242" s="89" t="str">
        <f t="shared" si="21"/>
        <v>Ейч Ар Кепитъл АД</v>
      </c>
      <c r="B242" s="89" t="str">
        <f t="shared" si="22"/>
        <v>204654533</v>
      </c>
      <c r="C242" s="523">
        <f t="shared" si="23"/>
        <v>44926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">
      <c r="A243" s="89" t="str">
        <f t="shared" si="21"/>
        <v>Ейч Ар Кепитъл АД</v>
      </c>
      <c r="B243" s="89" t="str">
        <f t="shared" si="22"/>
        <v>204654533</v>
      </c>
      <c r="C243" s="523">
        <f t="shared" si="23"/>
        <v>44926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">
      <c r="A244" s="89" t="str">
        <f t="shared" si="21"/>
        <v>Ейч Ар Кепитъл АД</v>
      </c>
      <c r="B244" s="89" t="str">
        <f t="shared" si="22"/>
        <v>204654533</v>
      </c>
      <c r="C244" s="523">
        <f t="shared" si="23"/>
        <v>44926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2143</v>
      </c>
    </row>
    <row r="245" spans="1:8" ht="15">
      <c r="A245" s="89" t="str">
        <f t="shared" si="21"/>
        <v>Ейч Ар Кепитъл АД</v>
      </c>
      <c r="B245" s="89" t="str">
        <f t="shared" si="22"/>
        <v>204654533</v>
      </c>
      <c r="C245" s="523">
        <f t="shared" si="23"/>
        <v>44926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">
      <c r="A246" s="89" t="str">
        <f t="shared" si="21"/>
        <v>Ейч Ар Кепитъл АД</v>
      </c>
      <c r="B246" s="89" t="str">
        <f t="shared" si="22"/>
        <v>204654533</v>
      </c>
      <c r="C246" s="523">
        <f t="shared" si="23"/>
        <v>44926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">
      <c r="A247" s="89" t="str">
        <f t="shared" si="21"/>
        <v>Ейч Ар Кепитъл АД</v>
      </c>
      <c r="B247" s="89" t="str">
        <f t="shared" si="22"/>
        <v>204654533</v>
      </c>
      <c r="C247" s="523">
        <f t="shared" si="23"/>
        <v>44926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">
      <c r="A248" s="89" t="str">
        <f t="shared" si="21"/>
        <v>Ейч Ар Кепитъл АД</v>
      </c>
      <c r="B248" s="89" t="str">
        <f t="shared" si="22"/>
        <v>204654533</v>
      </c>
      <c r="C248" s="523">
        <f t="shared" si="23"/>
        <v>44926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">
      <c r="A249" s="89" t="str">
        <f t="shared" si="21"/>
        <v>Ейч Ар Кепитъл АД</v>
      </c>
      <c r="B249" s="89" t="str">
        <f t="shared" si="22"/>
        <v>204654533</v>
      </c>
      <c r="C249" s="523">
        <f t="shared" si="23"/>
        <v>44926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">
      <c r="A250" s="89" t="str">
        <f t="shared" si="21"/>
        <v>Ейч Ар Кепитъл АД</v>
      </c>
      <c r="B250" s="89" t="str">
        <f t="shared" si="22"/>
        <v>204654533</v>
      </c>
      <c r="C250" s="523">
        <f t="shared" si="23"/>
        <v>44926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">
      <c r="A251" s="89" t="str">
        <f t="shared" si="21"/>
        <v>Ейч Ар Кепитъл АД</v>
      </c>
      <c r="B251" s="89" t="str">
        <f t="shared" si="22"/>
        <v>204654533</v>
      </c>
      <c r="C251" s="523">
        <f t="shared" si="23"/>
        <v>44926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">
      <c r="A252" s="89" t="str">
        <f t="shared" si="21"/>
        <v>Ейч Ар Кепитъл АД</v>
      </c>
      <c r="B252" s="89" t="str">
        <f t="shared" si="22"/>
        <v>204654533</v>
      </c>
      <c r="C252" s="523">
        <f t="shared" si="23"/>
        <v>44926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">
      <c r="A253" s="89" t="str">
        <f t="shared" si="21"/>
        <v>Ейч Ар Кепитъл АД</v>
      </c>
      <c r="B253" s="89" t="str">
        <f t="shared" si="22"/>
        <v>204654533</v>
      </c>
      <c r="C253" s="523">
        <f t="shared" si="23"/>
        <v>44926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">
      <c r="A254" s="89" t="str">
        <f t="shared" si="21"/>
        <v>Ейч Ар Кепитъл АД</v>
      </c>
      <c r="B254" s="89" t="str">
        <f t="shared" si="22"/>
        <v>204654533</v>
      </c>
      <c r="C254" s="523">
        <f t="shared" si="23"/>
        <v>44926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">
      <c r="A255" s="89" t="str">
        <f t="shared" si="21"/>
        <v>Ейч Ар Кепитъл АД</v>
      </c>
      <c r="B255" s="89" t="str">
        <f t="shared" si="22"/>
        <v>204654533</v>
      </c>
      <c r="C255" s="523">
        <f t="shared" si="23"/>
        <v>44926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">
      <c r="A256" s="89" t="str">
        <f t="shared" si="21"/>
        <v>Ейч Ар Кепитъл АД</v>
      </c>
      <c r="B256" s="89" t="str">
        <f t="shared" si="22"/>
        <v>204654533</v>
      </c>
      <c r="C256" s="523">
        <f t="shared" si="23"/>
        <v>44926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">
      <c r="A257" s="89" t="str">
        <f t="shared" si="21"/>
        <v>Ейч Ар Кепитъл АД</v>
      </c>
      <c r="B257" s="89" t="str">
        <f t="shared" si="22"/>
        <v>204654533</v>
      </c>
      <c r="C257" s="523">
        <f t="shared" si="23"/>
        <v>44926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">
      <c r="A258" s="89" t="str">
        <f t="shared" si="21"/>
        <v>Ейч Ар Кепитъл АД</v>
      </c>
      <c r="B258" s="89" t="str">
        <f t="shared" si="22"/>
        <v>204654533</v>
      </c>
      <c r="C258" s="523">
        <f t="shared" si="23"/>
        <v>44926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2143</v>
      </c>
    </row>
    <row r="259" spans="1:8" ht="15">
      <c r="A259" s="89" t="str">
        <f t="shared" si="21"/>
        <v>Ейч Ар Кепитъл АД</v>
      </c>
      <c r="B259" s="89" t="str">
        <f t="shared" si="22"/>
        <v>204654533</v>
      </c>
      <c r="C259" s="523">
        <f t="shared" si="23"/>
        <v>44926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">
      <c r="A260" s="89" t="str">
        <f t="shared" si="21"/>
        <v>Ейч Ар Кепитъл АД</v>
      </c>
      <c r="B260" s="89" t="str">
        <f t="shared" si="22"/>
        <v>204654533</v>
      </c>
      <c r="C260" s="523">
        <f t="shared" si="23"/>
        <v>44926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">
      <c r="A261" s="89" t="str">
        <f t="shared" si="21"/>
        <v>Ейч Ар Кепитъл АД</v>
      </c>
      <c r="B261" s="89" t="str">
        <f t="shared" si="22"/>
        <v>204654533</v>
      </c>
      <c r="C261" s="523">
        <f t="shared" si="23"/>
        <v>44926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2143</v>
      </c>
    </row>
    <row r="262" spans="1:8" ht="15">
      <c r="A262" s="89" t="str">
        <f t="shared" si="21"/>
        <v>Ейч Ар Кепитъл АД</v>
      </c>
      <c r="B262" s="89" t="str">
        <f t="shared" si="22"/>
        <v>204654533</v>
      </c>
      <c r="C262" s="523">
        <f t="shared" si="23"/>
        <v>44926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 ht="15">
      <c r="A263" s="89" t="str">
        <f t="shared" si="21"/>
        <v>Ейч Ар Кепитъл АД</v>
      </c>
      <c r="B263" s="89" t="str">
        <f t="shared" si="22"/>
        <v>204654533</v>
      </c>
      <c r="C263" s="523">
        <f t="shared" si="23"/>
        <v>44926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">
      <c r="A264" s="89" t="str">
        <f t="shared" si="21"/>
        <v>Ейч Ар Кепитъл АД</v>
      </c>
      <c r="B264" s="89" t="str">
        <f t="shared" si="22"/>
        <v>204654533</v>
      </c>
      <c r="C264" s="523">
        <f t="shared" si="23"/>
        <v>44926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">
      <c r="A265" s="89" t="str">
        <f t="shared" si="21"/>
        <v>Ейч Ар Кепитъл АД</v>
      </c>
      <c r="B265" s="89" t="str">
        <f t="shared" si="22"/>
        <v>204654533</v>
      </c>
      <c r="C265" s="523">
        <f t="shared" si="23"/>
        <v>44926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">
      <c r="A266" s="89" t="str">
        <f t="shared" si="21"/>
        <v>Ейч Ар Кепитъл АД</v>
      </c>
      <c r="B266" s="89" t="str">
        <f t="shared" si="22"/>
        <v>204654533</v>
      </c>
      <c r="C266" s="523">
        <f t="shared" si="23"/>
        <v>44926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 ht="15">
      <c r="A267" s="89" t="str">
        <f t="shared" si="21"/>
        <v>Ейч Ар Кепитъл АД</v>
      </c>
      <c r="B267" s="89" t="str">
        <f t="shared" si="22"/>
        <v>204654533</v>
      </c>
      <c r="C267" s="523">
        <f t="shared" si="23"/>
        <v>44926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">
      <c r="A268" s="89" t="str">
        <f t="shared" si="21"/>
        <v>Ейч Ар Кепитъл АД</v>
      </c>
      <c r="B268" s="89" t="str">
        <f t="shared" si="22"/>
        <v>204654533</v>
      </c>
      <c r="C268" s="523">
        <f t="shared" si="23"/>
        <v>44926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">
      <c r="A269" s="89" t="str">
        <f t="shared" si="21"/>
        <v>Ейч Ар Кепитъл АД</v>
      </c>
      <c r="B269" s="89" t="str">
        <f t="shared" si="22"/>
        <v>204654533</v>
      </c>
      <c r="C269" s="523">
        <f t="shared" si="23"/>
        <v>44926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">
      <c r="A270" s="89" t="str">
        <f t="shared" si="21"/>
        <v>Ейч Ар Кепитъл АД</v>
      </c>
      <c r="B270" s="89" t="str">
        <f t="shared" si="22"/>
        <v>204654533</v>
      </c>
      <c r="C270" s="523">
        <f t="shared" si="23"/>
        <v>44926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">
      <c r="A271" s="89" t="str">
        <f t="shared" si="21"/>
        <v>Ейч Ар Кепитъл АД</v>
      </c>
      <c r="B271" s="89" t="str">
        <f t="shared" si="22"/>
        <v>204654533</v>
      </c>
      <c r="C271" s="523">
        <f t="shared" si="23"/>
        <v>44926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">
      <c r="A272" s="89" t="str">
        <f t="shared" si="21"/>
        <v>Ейч Ар Кепитъл АД</v>
      </c>
      <c r="B272" s="89" t="str">
        <f t="shared" si="22"/>
        <v>204654533</v>
      </c>
      <c r="C272" s="523">
        <f t="shared" si="23"/>
        <v>44926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">
      <c r="A273" s="89" t="str">
        <f t="shared" si="21"/>
        <v>Ейч Ар Кепитъл АД</v>
      </c>
      <c r="B273" s="89" t="str">
        <f t="shared" si="22"/>
        <v>204654533</v>
      </c>
      <c r="C273" s="523">
        <f t="shared" si="23"/>
        <v>44926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">
      <c r="A274" s="89" t="str">
        <f t="shared" si="21"/>
        <v>Ейч Ар Кепитъл АД</v>
      </c>
      <c r="B274" s="89" t="str">
        <f t="shared" si="22"/>
        <v>204654533</v>
      </c>
      <c r="C274" s="523">
        <f t="shared" si="23"/>
        <v>44926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">
      <c r="A275" s="89" t="str">
        <f t="shared" si="21"/>
        <v>Ейч Ар Кепитъл АД</v>
      </c>
      <c r="B275" s="89" t="str">
        <f t="shared" si="22"/>
        <v>204654533</v>
      </c>
      <c r="C275" s="523">
        <f t="shared" si="23"/>
        <v>44926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">
      <c r="A276" s="89" t="str">
        <f t="shared" si="21"/>
        <v>Ейч Ар Кепитъл АД</v>
      </c>
      <c r="B276" s="89" t="str">
        <f t="shared" si="22"/>
        <v>204654533</v>
      </c>
      <c r="C276" s="523">
        <f t="shared" si="23"/>
        <v>44926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">
      <c r="A277" s="89" t="str">
        <f t="shared" si="21"/>
        <v>Ейч Ар Кепитъл АД</v>
      </c>
      <c r="B277" s="89" t="str">
        <f t="shared" si="22"/>
        <v>204654533</v>
      </c>
      <c r="C277" s="523">
        <f t="shared" si="23"/>
        <v>44926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">
      <c r="A278" s="89" t="str">
        <f t="shared" si="21"/>
        <v>Ейч Ар Кепитъл АД</v>
      </c>
      <c r="B278" s="89" t="str">
        <f t="shared" si="22"/>
        <v>204654533</v>
      </c>
      <c r="C278" s="523">
        <f t="shared" si="23"/>
        <v>44926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">
      <c r="A279" s="89" t="str">
        <f t="shared" si="21"/>
        <v>Ейч Ар Кепитъл АД</v>
      </c>
      <c r="B279" s="89" t="str">
        <f t="shared" si="22"/>
        <v>204654533</v>
      </c>
      <c r="C279" s="523">
        <f t="shared" si="23"/>
        <v>44926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">
      <c r="A280" s="89" t="str">
        <f t="shared" si="21"/>
        <v>Ейч Ар Кепитъл АД</v>
      </c>
      <c r="B280" s="89" t="str">
        <f t="shared" si="22"/>
        <v>204654533</v>
      </c>
      <c r="C280" s="523">
        <f t="shared" si="23"/>
        <v>44926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 ht="15">
      <c r="A281" s="89" t="str">
        <f t="shared" si="21"/>
        <v>Ейч Ар Кепитъл АД</v>
      </c>
      <c r="B281" s="89" t="str">
        <f t="shared" si="22"/>
        <v>204654533</v>
      </c>
      <c r="C281" s="523">
        <f t="shared" si="23"/>
        <v>44926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">
      <c r="A282" s="89" t="str">
        <f aca="true" t="shared" si="24" ref="A282:A345">pdeName</f>
        <v>Ейч Ар Кепитъл АД</v>
      </c>
      <c r="B282" s="89" t="str">
        <f aca="true" t="shared" si="25" ref="B282:B345">pdeBulstat</f>
        <v>204654533</v>
      </c>
      <c r="C282" s="523">
        <f aca="true" t="shared" si="26" ref="C282:C345">endDate</f>
        <v>44926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">
      <c r="A283" s="89" t="str">
        <f t="shared" si="24"/>
        <v>Ейч Ар Кепитъл АД</v>
      </c>
      <c r="B283" s="89" t="str">
        <f t="shared" si="25"/>
        <v>204654533</v>
      </c>
      <c r="C283" s="523">
        <f t="shared" si="26"/>
        <v>44926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 ht="15">
      <c r="A284" s="89" t="str">
        <f t="shared" si="24"/>
        <v>Ейч Ар Кепитъл АД</v>
      </c>
      <c r="B284" s="89" t="str">
        <f t="shared" si="25"/>
        <v>204654533</v>
      </c>
      <c r="C284" s="523">
        <f t="shared" si="26"/>
        <v>44926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0</v>
      </c>
    </row>
    <row r="285" spans="1:8" ht="15">
      <c r="A285" s="89" t="str">
        <f t="shared" si="24"/>
        <v>Ейч Ар Кепитъл АД</v>
      </c>
      <c r="B285" s="89" t="str">
        <f t="shared" si="25"/>
        <v>204654533</v>
      </c>
      <c r="C285" s="523">
        <f t="shared" si="26"/>
        <v>44926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">
      <c r="A286" s="89" t="str">
        <f t="shared" si="24"/>
        <v>Ейч Ар Кепитъл АД</v>
      </c>
      <c r="B286" s="89" t="str">
        <f t="shared" si="25"/>
        <v>204654533</v>
      </c>
      <c r="C286" s="523">
        <f t="shared" si="26"/>
        <v>44926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">
      <c r="A287" s="89" t="str">
        <f t="shared" si="24"/>
        <v>Ейч Ар Кепитъл АД</v>
      </c>
      <c r="B287" s="89" t="str">
        <f t="shared" si="25"/>
        <v>204654533</v>
      </c>
      <c r="C287" s="523">
        <f t="shared" si="26"/>
        <v>44926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">
      <c r="A288" s="89" t="str">
        <f t="shared" si="24"/>
        <v>Ейч Ар Кепитъл АД</v>
      </c>
      <c r="B288" s="89" t="str">
        <f t="shared" si="25"/>
        <v>204654533</v>
      </c>
      <c r="C288" s="523">
        <f t="shared" si="26"/>
        <v>44926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0</v>
      </c>
    </row>
    <row r="289" spans="1:8" ht="15">
      <c r="A289" s="89" t="str">
        <f t="shared" si="24"/>
        <v>Ейч Ар Кепитъл АД</v>
      </c>
      <c r="B289" s="89" t="str">
        <f t="shared" si="25"/>
        <v>204654533</v>
      </c>
      <c r="C289" s="523">
        <f t="shared" si="26"/>
        <v>44926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">
      <c r="A290" s="89" t="str">
        <f t="shared" si="24"/>
        <v>Ейч Ар Кепитъл АД</v>
      </c>
      <c r="B290" s="89" t="str">
        <f t="shared" si="25"/>
        <v>204654533</v>
      </c>
      <c r="C290" s="523">
        <f t="shared" si="26"/>
        <v>44926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">
      <c r="A291" s="89" t="str">
        <f t="shared" si="24"/>
        <v>Ейч Ар Кепитъл АД</v>
      </c>
      <c r="B291" s="89" t="str">
        <f t="shared" si="25"/>
        <v>204654533</v>
      </c>
      <c r="C291" s="523">
        <f t="shared" si="26"/>
        <v>44926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">
      <c r="A292" s="89" t="str">
        <f t="shared" si="24"/>
        <v>Ейч Ар Кепитъл АД</v>
      </c>
      <c r="B292" s="89" t="str">
        <f t="shared" si="25"/>
        <v>204654533</v>
      </c>
      <c r="C292" s="523">
        <f t="shared" si="26"/>
        <v>44926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">
      <c r="A293" s="89" t="str">
        <f t="shared" si="24"/>
        <v>Ейч Ар Кепитъл АД</v>
      </c>
      <c r="B293" s="89" t="str">
        <f t="shared" si="25"/>
        <v>204654533</v>
      </c>
      <c r="C293" s="523">
        <f t="shared" si="26"/>
        <v>44926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">
      <c r="A294" s="89" t="str">
        <f t="shared" si="24"/>
        <v>Ейч Ар Кепитъл АД</v>
      </c>
      <c r="B294" s="89" t="str">
        <f t="shared" si="25"/>
        <v>204654533</v>
      </c>
      <c r="C294" s="523">
        <f t="shared" si="26"/>
        <v>44926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">
      <c r="A295" s="89" t="str">
        <f t="shared" si="24"/>
        <v>Ейч Ар Кепитъл АД</v>
      </c>
      <c r="B295" s="89" t="str">
        <f t="shared" si="25"/>
        <v>204654533</v>
      </c>
      <c r="C295" s="523">
        <f t="shared" si="26"/>
        <v>44926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">
      <c r="A296" s="89" t="str">
        <f t="shared" si="24"/>
        <v>Ейч Ар Кепитъл АД</v>
      </c>
      <c r="B296" s="89" t="str">
        <f t="shared" si="25"/>
        <v>204654533</v>
      </c>
      <c r="C296" s="523">
        <f t="shared" si="26"/>
        <v>44926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">
      <c r="A297" s="89" t="str">
        <f t="shared" si="24"/>
        <v>Ейч Ар Кепитъл АД</v>
      </c>
      <c r="B297" s="89" t="str">
        <f t="shared" si="25"/>
        <v>204654533</v>
      </c>
      <c r="C297" s="523">
        <f t="shared" si="26"/>
        <v>44926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">
      <c r="A298" s="89" t="str">
        <f t="shared" si="24"/>
        <v>Ейч Ар Кепитъл АД</v>
      </c>
      <c r="B298" s="89" t="str">
        <f t="shared" si="25"/>
        <v>204654533</v>
      </c>
      <c r="C298" s="523">
        <f t="shared" si="26"/>
        <v>44926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">
      <c r="A299" s="89" t="str">
        <f t="shared" si="24"/>
        <v>Ейч Ар Кепитъл АД</v>
      </c>
      <c r="B299" s="89" t="str">
        <f t="shared" si="25"/>
        <v>204654533</v>
      </c>
      <c r="C299" s="523">
        <f t="shared" si="26"/>
        <v>44926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">
      <c r="A300" s="89" t="str">
        <f t="shared" si="24"/>
        <v>Ейч Ар Кепитъл АД</v>
      </c>
      <c r="B300" s="89" t="str">
        <f t="shared" si="25"/>
        <v>204654533</v>
      </c>
      <c r="C300" s="523">
        <f t="shared" si="26"/>
        <v>44926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">
      <c r="A301" s="89" t="str">
        <f t="shared" si="24"/>
        <v>Ейч Ар Кепитъл АД</v>
      </c>
      <c r="B301" s="89" t="str">
        <f t="shared" si="25"/>
        <v>204654533</v>
      </c>
      <c r="C301" s="523">
        <f t="shared" si="26"/>
        <v>44926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">
      <c r="A302" s="89" t="str">
        <f t="shared" si="24"/>
        <v>Ейч Ар Кепитъл АД</v>
      </c>
      <c r="B302" s="89" t="str">
        <f t="shared" si="25"/>
        <v>204654533</v>
      </c>
      <c r="C302" s="523">
        <f t="shared" si="26"/>
        <v>44926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0</v>
      </c>
    </row>
    <row r="303" spans="1:8" ht="15">
      <c r="A303" s="89" t="str">
        <f t="shared" si="24"/>
        <v>Ейч Ар Кепитъл АД</v>
      </c>
      <c r="B303" s="89" t="str">
        <f t="shared" si="25"/>
        <v>204654533</v>
      </c>
      <c r="C303" s="523">
        <f t="shared" si="26"/>
        <v>44926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">
      <c r="A304" s="89" t="str">
        <f t="shared" si="24"/>
        <v>Ейч Ар Кепитъл АД</v>
      </c>
      <c r="B304" s="89" t="str">
        <f t="shared" si="25"/>
        <v>204654533</v>
      </c>
      <c r="C304" s="523">
        <f t="shared" si="26"/>
        <v>44926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">
      <c r="A305" s="89" t="str">
        <f t="shared" si="24"/>
        <v>Ейч Ар Кепитъл АД</v>
      </c>
      <c r="B305" s="89" t="str">
        <f t="shared" si="25"/>
        <v>204654533</v>
      </c>
      <c r="C305" s="523">
        <f t="shared" si="26"/>
        <v>44926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0</v>
      </c>
    </row>
    <row r="306" spans="1:8" ht="15">
      <c r="A306" s="89" t="str">
        <f t="shared" si="24"/>
        <v>Ейч Ар Кепитъл АД</v>
      </c>
      <c r="B306" s="89" t="str">
        <f t="shared" si="25"/>
        <v>204654533</v>
      </c>
      <c r="C306" s="523">
        <f t="shared" si="26"/>
        <v>44926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">
      <c r="A307" s="89" t="str">
        <f t="shared" si="24"/>
        <v>Ейч Ар Кепитъл АД</v>
      </c>
      <c r="B307" s="89" t="str">
        <f t="shared" si="25"/>
        <v>204654533</v>
      </c>
      <c r="C307" s="523">
        <f t="shared" si="26"/>
        <v>44926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">
      <c r="A308" s="89" t="str">
        <f t="shared" si="24"/>
        <v>Ейч Ар Кепитъл АД</v>
      </c>
      <c r="B308" s="89" t="str">
        <f t="shared" si="25"/>
        <v>204654533</v>
      </c>
      <c r="C308" s="523">
        <f t="shared" si="26"/>
        <v>44926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">
      <c r="A309" s="89" t="str">
        <f t="shared" si="24"/>
        <v>Ейч Ар Кепитъл АД</v>
      </c>
      <c r="B309" s="89" t="str">
        <f t="shared" si="25"/>
        <v>204654533</v>
      </c>
      <c r="C309" s="523">
        <f t="shared" si="26"/>
        <v>44926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">
      <c r="A310" s="89" t="str">
        <f t="shared" si="24"/>
        <v>Ейч Ар Кепитъл АД</v>
      </c>
      <c r="B310" s="89" t="str">
        <f t="shared" si="25"/>
        <v>204654533</v>
      </c>
      <c r="C310" s="523">
        <f t="shared" si="26"/>
        <v>44926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">
      <c r="A311" s="89" t="str">
        <f t="shared" si="24"/>
        <v>Ейч Ар Кепитъл АД</v>
      </c>
      <c r="B311" s="89" t="str">
        <f t="shared" si="25"/>
        <v>204654533</v>
      </c>
      <c r="C311" s="523">
        <f t="shared" si="26"/>
        <v>44926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">
      <c r="A312" s="89" t="str">
        <f t="shared" si="24"/>
        <v>Ейч Ар Кепитъл АД</v>
      </c>
      <c r="B312" s="89" t="str">
        <f t="shared" si="25"/>
        <v>204654533</v>
      </c>
      <c r="C312" s="523">
        <f t="shared" si="26"/>
        <v>44926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">
      <c r="A313" s="89" t="str">
        <f t="shared" si="24"/>
        <v>Ейч Ар Кепитъл АД</v>
      </c>
      <c r="B313" s="89" t="str">
        <f t="shared" si="25"/>
        <v>204654533</v>
      </c>
      <c r="C313" s="523">
        <f t="shared" si="26"/>
        <v>44926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">
      <c r="A314" s="89" t="str">
        <f t="shared" si="24"/>
        <v>Ейч Ар Кепитъл АД</v>
      </c>
      <c r="B314" s="89" t="str">
        <f t="shared" si="25"/>
        <v>204654533</v>
      </c>
      <c r="C314" s="523">
        <f t="shared" si="26"/>
        <v>44926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">
      <c r="A315" s="89" t="str">
        <f t="shared" si="24"/>
        <v>Ейч Ар Кепитъл АД</v>
      </c>
      <c r="B315" s="89" t="str">
        <f t="shared" si="25"/>
        <v>204654533</v>
      </c>
      <c r="C315" s="523">
        <f t="shared" si="26"/>
        <v>44926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">
      <c r="A316" s="89" t="str">
        <f t="shared" si="24"/>
        <v>Ейч Ар Кепитъл АД</v>
      </c>
      <c r="B316" s="89" t="str">
        <f t="shared" si="25"/>
        <v>204654533</v>
      </c>
      <c r="C316" s="523">
        <f t="shared" si="26"/>
        <v>44926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">
      <c r="A317" s="89" t="str">
        <f t="shared" si="24"/>
        <v>Ейч Ар Кепитъл АД</v>
      </c>
      <c r="B317" s="89" t="str">
        <f t="shared" si="25"/>
        <v>204654533</v>
      </c>
      <c r="C317" s="523">
        <f t="shared" si="26"/>
        <v>44926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">
      <c r="A318" s="89" t="str">
        <f t="shared" si="24"/>
        <v>Ейч Ар Кепитъл АД</v>
      </c>
      <c r="B318" s="89" t="str">
        <f t="shared" si="25"/>
        <v>204654533</v>
      </c>
      <c r="C318" s="523">
        <f t="shared" si="26"/>
        <v>44926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">
      <c r="A319" s="89" t="str">
        <f t="shared" si="24"/>
        <v>Ейч Ар Кепитъл АД</v>
      </c>
      <c r="B319" s="89" t="str">
        <f t="shared" si="25"/>
        <v>204654533</v>
      </c>
      <c r="C319" s="523">
        <f t="shared" si="26"/>
        <v>44926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">
      <c r="A320" s="89" t="str">
        <f t="shared" si="24"/>
        <v>Ейч Ар Кепитъл АД</v>
      </c>
      <c r="B320" s="89" t="str">
        <f t="shared" si="25"/>
        <v>204654533</v>
      </c>
      <c r="C320" s="523">
        <f t="shared" si="26"/>
        <v>44926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">
      <c r="A321" s="89" t="str">
        <f t="shared" si="24"/>
        <v>Ейч Ар Кепитъл АД</v>
      </c>
      <c r="B321" s="89" t="str">
        <f t="shared" si="25"/>
        <v>204654533</v>
      </c>
      <c r="C321" s="523">
        <f t="shared" si="26"/>
        <v>44926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">
      <c r="A322" s="89" t="str">
        <f t="shared" si="24"/>
        <v>Ейч Ар Кепитъл АД</v>
      </c>
      <c r="B322" s="89" t="str">
        <f t="shared" si="25"/>
        <v>204654533</v>
      </c>
      <c r="C322" s="523">
        <f t="shared" si="26"/>
        <v>44926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">
      <c r="A323" s="89" t="str">
        <f t="shared" si="24"/>
        <v>Ейч Ар Кепитъл АД</v>
      </c>
      <c r="B323" s="89" t="str">
        <f t="shared" si="25"/>
        <v>204654533</v>
      </c>
      <c r="C323" s="523">
        <f t="shared" si="26"/>
        <v>44926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">
      <c r="A324" s="89" t="str">
        <f t="shared" si="24"/>
        <v>Ейч Ар Кепитъл АД</v>
      </c>
      <c r="B324" s="89" t="str">
        <f t="shared" si="25"/>
        <v>204654533</v>
      </c>
      <c r="C324" s="523">
        <f t="shared" si="26"/>
        <v>44926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">
      <c r="A325" s="89" t="str">
        <f t="shared" si="24"/>
        <v>Ейч Ар Кепитъл АД</v>
      </c>
      <c r="B325" s="89" t="str">
        <f t="shared" si="25"/>
        <v>204654533</v>
      </c>
      <c r="C325" s="523">
        <f t="shared" si="26"/>
        <v>44926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">
      <c r="A326" s="89" t="str">
        <f t="shared" si="24"/>
        <v>Ейч Ар Кепитъл АД</v>
      </c>
      <c r="B326" s="89" t="str">
        <f t="shared" si="25"/>
        <v>204654533</v>
      </c>
      <c r="C326" s="523">
        <f t="shared" si="26"/>
        <v>44926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">
      <c r="A327" s="89" t="str">
        <f t="shared" si="24"/>
        <v>Ейч Ар Кепитъл АД</v>
      </c>
      <c r="B327" s="89" t="str">
        <f t="shared" si="25"/>
        <v>204654533</v>
      </c>
      <c r="C327" s="523">
        <f t="shared" si="26"/>
        <v>44926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">
      <c r="A328" s="89" t="str">
        <f t="shared" si="24"/>
        <v>Ейч Ар Кепитъл АД</v>
      </c>
      <c r="B328" s="89" t="str">
        <f t="shared" si="25"/>
        <v>204654533</v>
      </c>
      <c r="C328" s="523">
        <f t="shared" si="26"/>
        <v>44926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">
      <c r="A329" s="89" t="str">
        <f t="shared" si="24"/>
        <v>Ейч Ар Кепитъл АД</v>
      </c>
      <c r="B329" s="89" t="str">
        <f t="shared" si="25"/>
        <v>204654533</v>
      </c>
      <c r="C329" s="523">
        <f t="shared" si="26"/>
        <v>44926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">
      <c r="A330" s="89" t="str">
        <f t="shared" si="24"/>
        <v>Ейч Ар Кепитъл АД</v>
      </c>
      <c r="B330" s="89" t="str">
        <f t="shared" si="25"/>
        <v>204654533</v>
      </c>
      <c r="C330" s="523">
        <f t="shared" si="26"/>
        <v>44926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">
      <c r="A331" s="89" t="str">
        <f t="shared" si="24"/>
        <v>Ейч Ар Кепитъл АД</v>
      </c>
      <c r="B331" s="89" t="str">
        <f t="shared" si="25"/>
        <v>204654533</v>
      </c>
      <c r="C331" s="523">
        <f t="shared" si="26"/>
        <v>44926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">
      <c r="A332" s="89" t="str">
        <f t="shared" si="24"/>
        <v>Ейч Ар Кепитъл АД</v>
      </c>
      <c r="B332" s="89" t="str">
        <f t="shared" si="25"/>
        <v>204654533</v>
      </c>
      <c r="C332" s="523">
        <f t="shared" si="26"/>
        <v>44926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">
      <c r="A333" s="89" t="str">
        <f t="shared" si="24"/>
        <v>Ейч Ар Кепитъл АД</v>
      </c>
      <c r="B333" s="89" t="str">
        <f t="shared" si="25"/>
        <v>204654533</v>
      </c>
      <c r="C333" s="523">
        <f t="shared" si="26"/>
        <v>44926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">
      <c r="A334" s="89" t="str">
        <f t="shared" si="24"/>
        <v>Ейч Ар Кепитъл АД</v>
      </c>
      <c r="B334" s="89" t="str">
        <f t="shared" si="25"/>
        <v>204654533</v>
      </c>
      <c r="C334" s="523">
        <f t="shared" si="26"/>
        <v>44926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">
      <c r="A335" s="89" t="str">
        <f t="shared" si="24"/>
        <v>Ейч Ар Кепитъл АД</v>
      </c>
      <c r="B335" s="89" t="str">
        <f t="shared" si="25"/>
        <v>204654533</v>
      </c>
      <c r="C335" s="523">
        <f t="shared" si="26"/>
        <v>44926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">
      <c r="A336" s="89" t="str">
        <f t="shared" si="24"/>
        <v>Ейч Ар Кепитъл АД</v>
      </c>
      <c r="B336" s="89" t="str">
        <f t="shared" si="25"/>
        <v>204654533</v>
      </c>
      <c r="C336" s="523">
        <f t="shared" si="26"/>
        <v>44926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">
      <c r="A337" s="89" t="str">
        <f t="shared" si="24"/>
        <v>Ейч Ар Кепитъл АД</v>
      </c>
      <c r="B337" s="89" t="str">
        <f t="shared" si="25"/>
        <v>204654533</v>
      </c>
      <c r="C337" s="523">
        <f t="shared" si="26"/>
        <v>44926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">
      <c r="A338" s="89" t="str">
        <f t="shared" si="24"/>
        <v>Ейч Ар Кепитъл АД</v>
      </c>
      <c r="B338" s="89" t="str">
        <f t="shared" si="25"/>
        <v>204654533</v>
      </c>
      <c r="C338" s="523">
        <f t="shared" si="26"/>
        <v>44926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">
      <c r="A339" s="89" t="str">
        <f t="shared" si="24"/>
        <v>Ейч Ар Кепитъл АД</v>
      </c>
      <c r="B339" s="89" t="str">
        <f t="shared" si="25"/>
        <v>204654533</v>
      </c>
      <c r="C339" s="523">
        <f t="shared" si="26"/>
        <v>44926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">
      <c r="A340" s="89" t="str">
        <f t="shared" si="24"/>
        <v>Ейч Ар Кепитъл АД</v>
      </c>
      <c r="B340" s="89" t="str">
        <f t="shared" si="25"/>
        <v>204654533</v>
      </c>
      <c r="C340" s="523">
        <f t="shared" si="26"/>
        <v>44926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">
      <c r="A341" s="89" t="str">
        <f t="shared" si="24"/>
        <v>Ейч Ар Кепитъл АД</v>
      </c>
      <c r="B341" s="89" t="str">
        <f t="shared" si="25"/>
        <v>204654533</v>
      </c>
      <c r="C341" s="523">
        <f t="shared" si="26"/>
        <v>44926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">
      <c r="A342" s="89" t="str">
        <f t="shared" si="24"/>
        <v>Ейч Ар Кепитъл АД</v>
      </c>
      <c r="B342" s="89" t="str">
        <f t="shared" si="25"/>
        <v>204654533</v>
      </c>
      <c r="C342" s="523">
        <f t="shared" si="26"/>
        <v>44926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">
      <c r="A343" s="89" t="str">
        <f t="shared" si="24"/>
        <v>Ейч Ар Кепитъл АД</v>
      </c>
      <c r="B343" s="89" t="str">
        <f t="shared" si="25"/>
        <v>204654533</v>
      </c>
      <c r="C343" s="523">
        <f t="shared" si="26"/>
        <v>44926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">
      <c r="A344" s="89" t="str">
        <f t="shared" si="24"/>
        <v>Ейч Ар Кепитъл АД</v>
      </c>
      <c r="B344" s="89" t="str">
        <f t="shared" si="25"/>
        <v>204654533</v>
      </c>
      <c r="C344" s="523">
        <f t="shared" si="26"/>
        <v>44926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">
      <c r="A345" s="89" t="str">
        <f t="shared" si="24"/>
        <v>Ейч Ар Кепитъл АД</v>
      </c>
      <c r="B345" s="89" t="str">
        <f t="shared" si="25"/>
        <v>204654533</v>
      </c>
      <c r="C345" s="523">
        <f t="shared" si="26"/>
        <v>44926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">
      <c r="A346" s="89" t="str">
        <f aca="true" t="shared" si="27" ref="A346:A409">pdeName</f>
        <v>Ейч Ар Кепитъл АД</v>
      </c>
      <c r="B346" s="89" t="str">
        <f aca="true" t="shared" si="28" ref="B346:B409">pdeBulstat</f>
        <v>204654533</v>
      </c>
      <c r="C346" s="523">
        <f aca="true" t="shared" si="29" ref="C346:C409">endDate</f>
        <v>44926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">
      <c r="A347" s="89" t="str">
        <f t="shared" si="27"/>
        <v>Ейч Ар Кепитъл АД</v>
      </c>
      <c r="B347" s="89" t="str">
        <f t="shared" si="28"/>
        <v>204654533</v>
      </c>
      <c r="C347" s="523">
        <f t="shared" si="29"/>
        <v>44926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">
      <c r="A348" s="89" t="str">
        <f t="shared" si="27"/>
        <v>Ейч Ар Кепитъл АД</v>
      </c>
      <c r="B348" s="89" t="str">
        <f t="shared" si="28"/>
        <v>204654533</v>
      </c>
      <c r="C348" s="523">
        <f t="shared" si="29"/>
        <v>44926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">
      <c r="A349" s="89" t="str">
        <f t="shared" si="27"/>
        <v>Ейч Ар Кепитъл АД</v>
      </c>
      <c r="B349" s="89" t="str">
        <f t="shared" si="28"/>
        <v>204654533</v>
      </c>
      <c r="C349" s="523">
        <f t="shared" si="29"/>
        <v>44926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">
      <c r="A350" s="89" t="str">
        <f t="shared" si="27"/>
        <v>Ейч Ар Кепитъл АД</v>
      </c>
      <c r="B350" s="89" t="str">
        <f t="shared" si="28"/>
        <v>204654533</v>
      </c>
      <c r="C350" s="523">
        <f t="shared" si="29"/>
        <v>44926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9759</v>
      </c>
    </row>
    <row r="351" spans="1:8" ht="15">
      <c r="A351" s="89" t="str">
        <f t="shared" si="27"/>
        <v>Ейч Ар Кепитъл АД</v>
      </c>
      <c r="B351" s="89" t="str">
        <f t="shared" si="28"/>
        <v>204654533</v>
      </c>
      <c r="C351" s="523">
        <f t="shared" si="29"/>
        <v>44926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">
      <c r="A352" s="89" t="str">
        <f t="shared" si="27"/>
        <v>Ейч Ар Кепитъл АД</v>
      </c>
      <c r="B352" s="89" t="str">
        <f t="shared" si="28"/>
        <v>204654533</v>
      </c>
      <c r="C352" s="523">
        <f t="shared" si="29"/>
        <v>44926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">
      <c r="A353" s="89" t="str">
        <f t="shared" si="27"/>
        <v>Ейч Ар Кепитъл АД</v>
      </c>
      <c r="B353" s="89" t="str">
        <f t="shared" si="28"/>
        <v>204654533</v>
      </c>
      <c r="C353" s="523">
        <f t="shared" si="29"/>
        <v>44926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">
      <c r="A354" s="89" t="str">
        <f t="shared" si="27"/>
        <v>Ейч Ар Кепитъл АД</v>
      </c>
      <c r="B354" s="89" t="str">
        <f t="shared" si="28"/>
        <v>204654533</v>
      </c>
      <c r="C354" s="523">
        <f t="shared" si="29"/>
        <v>44926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9759</v>
      </c>
    </row>
    <row r="355" spans="1:8" ht="15">
      <c r="A355" s="89" t="str">
        <f t="shared" si="27"/>
        <v>Ейч Ар Кепитъл АД</v>
      </c>
      <c r="B355" s="89" t="str">
        <f t="shared" si="28"/>
        <v>204654533</v>
      </c>
      <c r="C355" s="523">
        <f t="shared" si="29"/>
        <v>44926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3960</v>
      </c>
    </row>
    <row r="356" spans="1:8" ht="15">
      <c r="A356" s="89" t="str">
        <f t="shared" si="27"/>
        <v>Ейч Ар Кепитъл АД</v>
      </c>
      <c r="B356" s="89" t="str">
        <f t="shared" si="28"/>
        <v>204654533</v>
      </c>
      <c r="C356" s="523">
        <f t="shared" si="29"/>
        <v>44926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-6147</v>
      </c>
    </row>
    <row r="357" spans="1:8" ht="15">
      <c r="A357" s="89" t="str">
        <f t="shared" si="27"/>
        <v>Ейч Ар Кепитъл АД</v>
      </c>
      <c r="B357" s="89" t="str">
        <f t="shared" si="28"/>
        <v>204654533</v>
      </c>
      <c r="C357" s="523">
        <f t="shared" si="29"/>
        <v>44926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-72</v>
      </c>
    </row>
    <row r="358" spans="1:8" ht="15">
      <c r="A358" s="89" t="str">
        <f t="shared" si="27"/>
        <v>Ейч Ар Кепитъл АД</v>
      </c>
      <c r="B358" s="89" t="str">
        <f t="shared" si="28"/>
        <v>204654533</v>
      </c>
      <c r="C358" s="523">
        <f t="shared" si="29"/>
        <v>44926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-6075</v>
      </c>
    </row>
    <row r="359" spans="1:8" ht="15">
      <c r="A359" s="89" t="str">
        <f t="shared" si="27"/>
        <v>Ейч Ар Кепитъл АД</v>
      </c>
      <c r="B359" s="89" t="str">
        <f t="shared" si="28"/>
        <v>204654533</v>
      </c>
      <c r="C359" s="523">
        <f t="shared" si="29"/>
        <v>44926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">
      <c r="A360" s="89" t="str">
        <f t="shared" si="27"/>
        <v>Ейч Ар Кепитъл АД</v>
      </c>
      <c r="B360" s="89" t="str">
        <f t="shared" si="28"/>
        <v>204654533</v>
      </c>
      <c r="C360" s="523">
        <f t="shared" si="29"/>
        <v>44926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">
      <c r="A361" s="89" t="str">
        <f t="shared" si="27"/>
        <v>Ейч Ар Кепитъл АД</v>
      </c>
      <c r="B361" s="89" t="str">
        <f t="shared" si="28"/>
        <v>204654533</v>
      </c>
      <c r="C361" s="523">
        <f t="shared" si="29"/>
        <v>44926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">
      <c r="A362" s="89" t="str">
        <f t="shared" si="27"/>
        <v>Ейч Ар Кепитъл АД</v>
      </c>
      <c r="B362" s="89" t="str">
        <f t="shared" si="28"/>
        <v>204654533</v>
      </c>
      <c r="C362" s="523">
        <f t="shared" si="29"/>
        <v>44926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">
      <c r="A363" s="89" t="str">
        <f t="shared" si="27"/>
        <v>Ейч Ар Кепитъл АД</v>
      </c>
      <c r="B363" s="89" t="str">
        <f t="shared" si="28"/>
        <v>204654533</v>
      </c>
      <c r="C363" s="523">
        <f t="shared" si="29"/>
        <v>44926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">
      <c r="A364" s="89" t="str">
        <f t="shared" si="27"/>
        <v>Ейч Ар Кепитъл АД</v>
      </c>
      <c r="B364" s="89" t="str">
        <f t="shared" si="28"/>
        <v>204654533</v>
      </c>
      <c r="C364" s="523">
        <f t="shared" si="29"/>
        <v>44926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">
      <c r="A365" s="89" t="str">
        <f t="shared" si="27"/>
        <v>Ейч Ар Кепитъл АД</v>
      </c>
      <c r="B365" s="89" t="str">
        <f t="shared" si="28"/>
        <v>204654533</v>
      </c>
      <c r="C365" s="523">
        <f t="shared" si="29"/>
        <v>44926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">
      <c r="A366" s="89" t="str">
        <f t="shared" si="27"/>
        <v>Ейч Ар Кепитъл АД</v>
      </c>
      <c r="B366" s="89" t="str">
        <f t="shared" si="28"/>
        <v>204654533</v>
      </c>
      <c r="C366" s="523">
        <f t="shared" si="29"/>
        <v>44926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">
      <c r="A367" s="89" t="str">
        <f t="shared" si="27"/>
        <v>Ейч Ар Кепитъл АД</v>
      </c>
      <c r="B367" s="89" t="str">
        <f t="shared" si="28"/>
        <v>204654533</v>
      </c>
      <c r="C367" s="523">
        <f t="shared" si="29"/>
        <v>44926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">
      <c r="A368" s="89" t="str">
        <f t="shared" si="27"/>
        <v>Ейч Ар Кепитъл АД</v>
      </c>
      <c r="B368" s="89" t="str">
        <f t="shared" si="28"/>
        <v>204654533</v>
      </c>
      <c r="C368" s="523">
        <f t="shared" si="29"/>
        <v>44926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7572</v>
      </c>
    </row>
    <row r="369" spans="1:8" ht="15">
      <c r="A369" s="89" t="str">
        <f t="shared" si="27"/>
        <v>Ейч Ар Кепитъл АД</v>
      </c>
      <c r="B369" s="89" t="str">
        <f t="shared" si="28"/>
        <v>204654533</v>
      </c>
      <c r="C369" s="523">
        <f t="shared" si="29"/>
        <v>44926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">
      <c r="A370" s="89" t="str">
        <f t="shared" si="27"/>
        <v>Ейч Ар Кепитъл АД</v>
      </c>
      <c r="B370" s="89" t="str">
        <f t="shared" si="28"/>
        <v>204654533</v>
      </c>
      <c r="C370" s="523">
        <f t="shared" si="29"/>
        <v>44926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">
      <c r="A371" s="89" t="str">
        <f t="shared" si="27"/>
        <v>Ейч Ар Кепитъл АД</v>
      </c>
      <c r="B371" s="89" t="str">
        <f t="shared" si="28"/>
        <v>204654533</v>
      </c>
      <c r="C371" s="523">
        <f t="shared" si="29"/>
        <v>44926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7572</v>
      </c>
    </row>
    <row r="372" spans="1:8" ht="15">
      <c r="A372" s="89" t="str">
        <f t="shared" si="27"/>
        <v>Ейч Ар Кепитъл АД</v>
      </c>
      <c r="B372" s="89" t="str">
        <f t="shared" si="28"/>
        <v>204654533</v>
      </c>
      <c r="C372" s="523">
        <f t="shared" si="29"/>
        <v>44926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 ht="15">
      <c r="A373" s="89" t="str">
        <f t="shared" si="27"/>
        <v>Ейч Ар Кепитъл АД</v>
      </c>
      <c r="B373" s="89" t="str">
        <f t="shared" si="28"/>
        <v>204654533</v>
      </c>
      <c r="C373" s="523">
        <f t="shared" si="29"/>
        <v>44926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">
      <c r="A374" s="89" t="str">
        <f t="shared" si="27"/>
        <v>Ейч Ар Кепитъл АД</v>
      </c>
      <c r="B374" s="89" t="str">
        <f t="shared" si="28"/>
        <v>204654533</v>
      </c>
      <c r="C374" s="523">
        <f t="shared" si="29"/>
        <v>44926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">
      <c r="A375" s="89" t="str">
        <f t="shared" si="27"/>
        <v>Ейч Ар Кепитъл АД</v>
      </c>
      <c r="B375" s="89" t="str">
        <f t="shared" si="28"/>
        <v>204654533</v>
      </c>
      <c r="C375" s="523">
        <f t="shared" si="29"/>
        <v>44926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">
      <c r="A376" s="89" t="str">
        <f t="shared" si="27"/>
        <v>Ейч Ар Кепитъл АД</v>
      </c>
      <c r="B376" s="89" t="str">
        <f t="shared" si="28"/>
        <v>204654533</v>
      </c>
      <c r="C376" s="523">
        <f t="shared" si="29"/>
        <v>44926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 ht="15">
      <c r="A377" s="89" t="str">
        <f t="shared" si="27"/>
        <v>Ейч Ар Кепитъл АД</v>
      </c>
      <c r="B377" s="89" t="str">
        <f t="shared" si="28"/>
        <v>204654533</v>
      </c>
      <c r="C377" s="523">
        <f t="shared" si="29"/>
        <v>44926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">
      <c r="A378" s="89" t="str">
        <f t="shared" si="27"/>
        <v>Ейч Ар Кепитъл АД</v>
      </c>
      <c r="B378" s="89" t="str">
        <f t="shared" si="28"/>
        <v>204654533</v>
      </c>
      <c r="C378" s="523">
        <f t="shared" si="29"/>
        <v>44926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">
      <c r="A379" s="89" t="str">
        <f t="shared" si="27"/>
        <v>Ейч Ар Кепитъл АД</v>
      </c>
      <c r="B379" s="89" t="str">
        <f t="shared" si="28"/>
        <v>204654533</v>
      </c>
      <c r="C379" s="523">
        <f t="shared" si="29"/>
        <v>44926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">
      <c r="A380" s="89" t="str">
        <f t="shared" si="27"/>
        <v>Ейч Ар Кепитъл АД</v>
      </c>
      <c r="B380" s="89" t="str">
        <f t="shared" si="28"/>
        <v>204654533</v>
      </c>
      <c r="C380" s="523">
        <f t="shared" si="29"/>
        <v>44926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">
      <c r="A381" s="89" t="str">
        <f t="shared" si="27"/>
        <v>Ейч Ар Кепитъл АД</v>
      </c>
      <c r="B381" s="89" t="str">
        <f t="shared" si="28"/>
        <v>204654533</v>
      </c>
      <c r="C381" s="523">
        <f t="shared" si="29"/>
        <v>44926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">
      <c r="A382" s="89" t="str">
        <f t="shared" si="27"/>
        <v>Ейч Ар Кепитъл АД</v>
      </c>
      <c r="B382" s="89" t="str">
        <f t="shared" si="28"/>
        <v>204654533</v>
      </c>
      <c r="C382" s="523">
        <f t="shared" si="29"/>
        <v>44926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">
      <c r="A383" s="89" t="str">
        <f t="shared" si="27"/>
        <v>Ейч Ар Кепитъл АД</v>
      </c>
      <c r="B383" s="89" t="str">
        <f t="shared" si="28"/>
        <v>204654533</v>
      </c>
      <c r="C383" s="523">
        <f t="shared" si="29"/>
        <v>44926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">
      <c r="A384" s="89" t="str">
        <f t="shared" si="27"/>
        <v>Ейч Ар Кепитъл АД</v>
      </c>
      <c r="B384" s="89" t="str">
        <f t="shared" si="28"/>
        <v>204654533</v>
      </c>
      <c r="C384" s="523">
        <f t="shared" si="29"/>
        <v>44926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">
      <c r="A385" s="89" t="str">
        <f t="shared" si="27"/>
        <v>Ейч Ар Кепитъл АД</v>
      </c>
      <c r="B385" s="89" t="str">
        <f t="shared" si="28"/>
        <v>204654533</v>
      </c>
      <c r="C385" s="523">
        <f t="shared" si="29"/>
        <v>44926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">
      <c r="A386" s="89" t="str">
        <f t="shared" si="27"/>
        <v>Ейч Ар Кепитъл АД</v>
      </c>
      <c r="B386" s="89" t="str">
        <f t="shared" si="28"/>
        <v>204654533</v>
      </c>
      <c r="C386" s="523">
        <f t="shared" si="29"/>
        <v>44926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">
      <c r="A387" s="89" t="str">
        <f t="shared" si="27"/>
        <v>Ейч Ар Кепитъл АД</v>
      </c>
      <c r="B387" s="89" t="str">
        <f t="shared" si="28"/>
        <v>204654533</v>
      </c>
      <c r="C387" s="523">
        <f t="shared" si="29"/>
        <v>44926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">
      <c r="A388" s="89" t="str">
        <f t="shared" si="27"/>
        <v>Ейч Ар Кепитъл АД</v>
      </c>
      <c r="B388" s="89" t="str">
        <f t="shared" si="28"/>
        <v>204654533</v>
      </c>
      <c r="C388" s="523">
        <f t="shared" si="29"/>
        <v>44926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">
      <c r="A389" s="89" t="str">
        <f t="shared" si="27"/>
        <v>Ейч Ар Кепитъл АД</v>
      </c>
      <c r="B389" s="89" t="str">
        <f t="shared" si="28"/>
        <v>204654533</v>
      </c>
      <c r="C389" s="523">
        <f t="shared" si="29"/>
        <v>44926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">
      <c r="A390" s="89" t="str">
        <f t="shared" si="27"/>
        <v>Ейч Ар Кепитъл АД</v>
      </c>
      <c r="B390" s="89" t="str">
        <f t="shared" si="28"/>
        <v>204654533</v>
      </c>
      <c r="C390" s="523">
        <f t="shared" si="29"/>
        <v>44926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 ht="15">
      <c r="A391" s="89" t="str">
        <f t="shared" si="27"/>
        <v>Ейч Ар Кепитъл АД</v>
      </c>
      <c r="B391" s="89" t="str">
        <f t="shared" si="28"/>
        <v>204654533</v>
      </c>
      <c r="C391" s="523">
        <f t="shared" si="29"/>
        <v>44926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">
      <c r="A392" s="89" t="str">
        <f t="shared" si="27"/>
        <v>Ейч Ар Кепитъл АД</v>
      </c>
      <c r="B392" s="89" t="str">
        <f t="shared" si="28"/>
        <v>204654533</v>
      </c>
      <c r="C392" s="523">
        <f t="shared" si="29"/>
        <v>44926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">
      <c r="A393" s="89" t="str">
        <f t="shared" si="27"/>
        <v>Ейч Ар Кепитъл АД</v>
      </c>
      <c r="B393" s="89" t="str">
        <f t="shared" si="28"/>
        <v>204654533</v>
      </c>
      <c r="C393" s="523">
        <f t="shared" si="29"/>
        <v>44926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 ht="15">
      <c r="A394" s="89" t="str">
        <f t="shared" si="27"/>
        <v>Ейч Ар Кепитъл АД</v>
      </c>
      <c r="B394" s="89" t="str">
        <f t="shared" si="28"/>
        <v>204654533</v>
      </c>
      <c r="C394" s="523">
        <f t="shared" si="29"/>
        <v>44926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">
      <c r="A395" s="89" t="str">
        <f t="shared" si="27"/>
        <v>Ейч Ар Кепитъл АД</v>
      </c>
      <c r="B395" s="89" t="str">
        <f t="shared" si="28"/>
        <v>204654533</v>
      </c>
      <c r="C395" s="523">
        <f t="shared" si="29"/>
        <v>44926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">
      <c r="A396" s="89" t="str">
        <f t="shared" si="27"/>
        <v>Ейч Ар Кепитъл АД</v>
      </c>
      <c r="B396" s="89" t="str">
        <f t="shared" si="28"/>
        <v>204654533</v>
      </c>
      <c r="C396" s="523">
        <f t="shared" si="29"/>
        <v>44926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">
      <c r="A397" s="89" t="str">
        <f t="shared" si="27"/>
        <v>Ейч Ар Кепитъл АД</v>
      </c>
      <c r="B397" s="89" t="str">
        <f t="shared" si="28"/>
        <v>204654533</v>
      </c>
      <c r="C397" s="523">
        <f t="shared" si="29"/>
        <v>44926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">
      <c r="A398" s="89" t="str">
        <f t="shared" si="27"/>
        <v>Ейч Ар Кепитъл АД</v>
      </c>
      <c r="B398" s="89" t="str">
        <f t="shared" si="28"/>
        <v>204654533</v>
      </c>
      <c r="C398" s="523">
        <f t="shared" si="29"/>
        <v>44926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">
      <c r="A399" s="89" t="str">
        <f t="shared" si="27"/>
        <v>Ейч Ар Кепитъл АД</v>
      </c>
      <c r="B399" s="89" t="str">
        <f t="shared" si="28"/>
        <v>204654533</v>
      </c>
      <c r="C399" s="523">
        <f t="shared" si="29"/>
        <v>44926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">
      <c r="A400" s="89" t="str">
        <f t="shared" si="27"/>
        <v>Ейч Ар Кепитъл АД</v>
      </c>
      <c r="B400" s="89" t="str">
        <f t="shared" si="28"/>
        <v>204654533</v>
      </c>
      <c r="C400" s="523">
        <f t="shared" si="29"/>
        <v>44926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">
      <c r="A401" s="89" t="str">
        <f t="shared" si="27"/>
        <v>Ейч Ар Кепитъл АД</v>
      </c>
      <c r="B401" s="89" t="str">
        <f t="shared" si="28"/>
        <v>204654533</v>
      </c>
      <c r="C401" s="523">
        <f t="shared" si="29"/>
        <v>44926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">
      <c r="A402" s="89" t="str">
        <f t="shared" si="27"/>
        <v>Ейч Ар Кепитъл АД</v>
      </c>
      <c r="B402" s="89" t="str">
        <f t="shared" si="28"/>
        <v>204654533</v>
      </c>
      <c r="C402" s="523">
        <f t="shared" si="29"/>
        <v>44926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">
      <c r="A403" s="89" t="str">
        <f t="shared" si="27"/>
        <v>Ейч Ар Кепитъл АД</v>
      </c>
      <c r="B403" s="89" t="str">
        <f t="shared" si="28"/>
        <v>204654533</v>
      </c>
      <c r="C403" s="523">
        <f t="shared" si="29"/>
        <v>44926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">
      <c r="A404" s="89" t="str">
        <f t="shared" si="27"/>
        <v>Ейч Ар Кепитъл АД</v>
      </c>
      <c r="B404" s="89" t="str">
        <f t="shared" si="28"/>
        <v>204654533</v>
      </c>
      <c r="C404" s="523">
        <f t="shared" si="29"/>
        <v>44926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">
      <c r="A405" s="89" t="str">
        <f t="shared" si="27"/>
        <v>Ейч Ар Кепитъл АД</v>
      </c>
      <c r="B405" s="89" t="str">
        <f t="shared" si="28"/>
        <v>204654533</v>
      </c>
      <c r="C405" s="523">
        <f t="shared" si="29"/>
        <v>44926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">
      <c r="A406" s="89" t="str">
        <f t="shared" si="27"/>
        <v>Ейч Ар Кепитъл АД</v>
      </c>
      <c r="B406" s="89" t="str">
        <f t="shared" si="28"/>
        <v>204654533</v>
      </c>
      <c r="C406" s="523">
        <f t="shared" si="29"/>
        <v>44926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">
      <c r="A407" s="89" t="str">
        <f t="shared" si="27"/>
        <v>Ейч Ар Кепитъл АД</v>
      </c>
      <c r="B407" s="89" t="str">
        <f t="shared" si="28"/>
        <v>204654533</v>
      </c>
      <c r="C407" s="523">
        <f t="shared" si="29"/>
        <v>44926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">
      <c r="A408" s="89" t="str">
        <f t="shared" si="27"/>
        <v>Ейч Ар Кепитъл АД</v>
      </c>
      <c r="B408" s="89" t="str">
        <f t="shared" si="28"/>
        <v>204654533</v>
      </c>
      <c r="C408" s="523">
        <f t="shared" si="29"/>
        <v>44926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">
      <c r="A409" s="89" t="str">
        <f t="shared" si="27"/>
        <v>Ейч Ар Кепитъл АД</v>
      </c>
      <c r="B409" s="89" t="str">
        <f t="shared" si="28"/>
        <v>204654533</v>
      </c>
      <c r="C409" s="523">
        <f t="shared" si="29"/>
        <v>44926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">
      <c r="A410" s="89" t="str">
        <f aca="true" t="shared" si="30" ref="A410:A459">pdeName</f>
        <v>Ейч Ар Кепитъл АД</v>
      </c>
      <c r="B410" s="89" t="str">
        <f aca="true" t="shared" si="31" ref="B410:B459">pdeBulstat</f>
        <v>204654533</v>
      </c>
      <c r="C410" s="523">
        <f aca="true" t="shared" si="32" ref="C410:C459">endDate</f>
        <v>44926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">
      <c r="A411" s="89" t="str">
        <f t="shared" si="30"/>
        <v>Ейч Ар Кепитъл АД</v>
      </c>
      <c r="B411" s="89" t="str">
        <f t="shared" si="31"/>
        <v>204654533</v>
      </c>
      <c r="C411" s="523">
        <f t="shared" si="32"/>
        <v>44926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">
      <c r="A412" s="89" t="str">
        <f t="shared" si="30"/>
        <v>Ейч Ар Кепитъл АД</v>
      </c>
      <c r="B412" s="89" t="str">
        <f t="shared" si="31"/>
        <v>204654533</v>
      </c>
      <c r="C412" s="523">
        <f t="shared" si="32"/>
        <v>44926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">
      <c r="A413" s="89" t="str">
        <f t="shared" si="30"/>
        <v>Ейч Ар Кепитъл АД</v>
      </c>
      <c r="B413" s="89" t="str">
        <f t="shared" si="31"/>
        <v>204654533</v>
      </c>
      <c r="C413" s="523">
        <f t="shared" si="32"/>
        <v>44926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">
      <c r="A414" s="89" t="str">
        <f t="shared" si="30"/>
        <v>Ейч Ар Кепитъл АД</v>
      </c>
      <c r="B414" s="89" t="str">
        <f t="shared" si="31"/>
        <v>204654533</v>
      </c>
      <c r="C414" s="523">
        <f t="shared" si="32"/>
        <v>44926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">
      <c r="A415" s="89" t="str">
        <f t="shared" si="30"/>
        <v>Ейч Ар Кепитъл АД</v>
      </c>
      <c r="B415" s="89" t="str">
        <f t="shared" si="31"/>
        <v>204654533</v>
      </c>
      <c r="C415" s="523">
        <f t="shared" si="32"/>
        <v>44926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">
      <c r="A416" s="89" t="str">
        <f t="shared" si="30"/>
        <v>Ейч Ар Кепитъл АД</v>
      </c>
      <c r="B416" s="89" t="str">
        <f t="shared" si="31"/>
        <v>204654533</v>
      </c>
      <c r="C416" s="523">
        <f t="shared" si="32"/>
        <v>44926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14940</v>
      </c>
    </row>
    <row r="417" spans="1:8" ht="15">
      <c r="A417" s="89" t="str">
        <f t="shared" si="30"/>
        <v>Ейч Ар Кепитъл АД</v>
      </c>
      <c r="B417" s="89" t="str">
        <f t="shared" si="31"/>
        <v>204654533</v>
      </c>
      <c r="C417" s="523">
        <f t="shared" si="32"/>
        <v>44926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">
      <c r="A418" s="89" t="str">
        <f t="shared" si="30"/>
        <v>Ейч Ар Кепитъл АД</v>
      </c>
      <c r="B418" s="89" t="str">
        <f t="shared" si="31"/>
        <v>204654533</v>
      </c>
      <c r="C418" s="523">
        <f t="shared" si="32"/>
        <v>44926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">
      <c r="A419" s="89" t="str">
        <f t="shared" si="30"/>
        <v>Ейч Ар Кепитъл АД</v>
      </c>
      <c r="B419" s="89" t="str">
        <f t="shared" si="31"/>
        <v>204654533</v>
      </c>
      <c r="C419" s="523">
        <f t="shared" si="32"/>
        <v>44926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">
      <c r="A420" s="89" t="str">
        <f t="shared" si="30"/>
        <v>Ейч Ар Кепитъл АД</v>
      </c>
      <c r="B420" s="89" t="str">
        <f t="shared" si="31"/>
        <v>204654533</v>
      </c>
      <c r="C420" s="523">
        <f t="shared" si="32"/>
        <v>44926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14940</v>
      </c>
    </row>
    <row r="421" spans="1:8" ht="15">
      <c r="A421" s="89" t="str">
        <f t="shared" si="30"/>
        <v>Ейч Ар Кепитъл АД</v>
      </c>
      <c r="B421" s="89" t="str">
        <f t="shared" si="31"/>
        <v>204654533</v>
      </c>
      <c r="C421" s="523">
        <f t="shared" si="32"/>
        <v>44926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3960</v>
      </c>
    </row>
    <row r="422" spans="1:8" ht="15">
      <c r="A422" s="89" t="str">
        <f t="shared" si="30"/>
        <v>Ейч Ар Кепитъл АД</v>
      </c>
      <c r="B422" s="89" t="str">
        <f t="shared" si="31"/>
        <v>204654533</v>
      </c>
      <c r="C422" s="523">
        <f t="shared" si="32"/>
        <v>44926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-72</v>
      </c>
    </row>
    <row r="423" spans="1:8" ht="15">
      <c r="A423" s="89" t="str">
        <f t="shared" si="30"/>
        <v>Ейч Ар Кепитъл АД</v>
      </c>
      <c r="B423" s="89" t="str">
        <f t="shared" si="31"/>
        <v>204654533</v>
      </c>
      <c r="C423" s="523">
        <f t="shared" si="32"/>
        <v>44926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-72</v>
      </c>
    </row>
    <row r="424" spans="1:8" ht="15">
      <c r="A424" s="89" t="str">
        <f t="shared" si="30"/>
        <v>Ейч Ар Кепитъл АД</v>
      </c>
      <c r="B424" s="89" t="str">
        <f t="shared" si="31"/>
        <v>204654533</v>
      </c>
      <c r="C424" s="523">
        <f t="shared" si="32"/>
        <v>44926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">
      <c r="A425" s="89" t="str">
        <f t="shared" si="30"/>
        <v>Ейч Ар Кепитъл АД</v>
      </c>
      <c r="B425" s="89" t="str">
        <f t="shared" si="31"/>
        <v>204654533</v>
      </c>
      <c r="C425" s="523">
        <f t="shared" si="32"/>
        <v>44926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">
      <c r="A426" s="89" t="str">
        <f t="shared" si="30"/>
        <v>Ейч Ар Кепитъл АД</v>
      </c>
      <c r="B426" s="89" t="str">
        <f t="shared" si="31"/>
        <v>204654533</v>
      </c>
      <c r="C426" s="523">
        <f t="shared" si="32"/>
        <v>44926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">
      <c r="A427" s="89" t="str">
        <f t="shared" si="30"/>
        <v>Ейч Ар Кепитъл АД</v>
      </c>
      <c r="B427" s="89" t="str">
        <f t="shared" si="31"/>
        <v>204654533</v>
      </c>
      <c r="C427" s="523">
        <f t="shared" si="32"/>
        <v>44926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">
      <c r="A428" s="89" t="str">
        <f t="shared" si="30"/>
        <v>Ейч Ар Кепитъл АД</v>
      </c>
      <c r="B428" s="89" t="str">
        <f t="shared" si="31"/>
        <v>204654533</v>
      </c>
      <c r="C428" s="523">
        <f t="shared" si="32"/>
        <v>44926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">
      <c r="A429" s="89" t="str">
        <f t="shared" si="30"/>
        <v>Ейч Ар Кепитъл АД</v>
      </c>
      <c r="B429" s="89" t="str">
        <f t="shared" si="31"/>
        <v>204654533</v>
      </c>
      <c r="C429" s="523">
        <f t="shared" si="32"/>
        <v>44926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">
      <c r="A430" s="89" t="str">
        <f t="shared" si="30"/>
        <v>Ейч Ар Кепитъл АД</v>
      </c>
      <c r="B430" s="89" t="str">
        <f t="shared" si="31"/>
        <v>204654533</v>
      </c>
      <c r="C430" s="523">
        <f t="shared" si="32"/>
        <v>44926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">
      <c r="A431" s="89" t="str">
        <f t="shared" si="30"/>
        <v>Ейч Ар Кепитъл АД</v>
      </c>
      <c r="B431" s="89" t="str">
        <f t="shared" si="31"/>
        <v>204654533</v>
      </c>
      <c r="C431" s="523">
        <f t="shared" si="32"/>
        <v>44926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">
      <c r="A432" s="89" t="str">
        <f t="shared" si="30"/>
        <v>Ейч Ар Кепитъл АД</v>
      </c>
      <c r="B432" s="89" t="str">
        <f t="shared" si="31"/>
        <v>204654533</v>
      </c>
      <c r="C432" s="523">
        <f t="shared" si="32"/>
        <v>44926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">
      <c r="A433" s="89" t="str">
        <f t="shared" si="30"/>
        <v>Ейч Ар Кепитъл АД</v>
      </c>
      <c r="B433" s="89" t="str">
        <f t="shared" si="31"/>
        <v>204654533</v>
      </c>
      <c r="C433" s="523">
        <f t="shared" si="32"/>
        <v>44926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">
      <c r="A434" s="89" t="str">
        <f t="shared" si="30"/>
        <v>Ейч Ар Кепитъл АД</v>
      </c>
      <c r="B434" s="89" t="str">
        <f t="shared" si="31"/>
        <v>204654533</v>
      </c>
      <c r="C434" s="523">
        <f t="shared" si="32"/>
        <v>44926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18828</v>
      </c>
    </row>
    <row r="435" spans="1:8" ht="15">
      <c r="A435" s="89" t="str">
        <f t="shared" si="30"/>
        <v>Ейч Ар Кепитъл АД</v>
      </c>
      <c r="B435" s="89" t="str">
        <f t="shared" si="31"/>
        <v>204654533</v>
      </c>
      <c r="C435" s="523">
        <f t="shared" si="32"/>
        <v>44926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">
      <c r="A436" s="89" t="str">
        <f t="shared" si="30"/>
        <v>Ейч Ар Кепитъл АД</v>
      </c>
      <c r="B436" s="89" t="str">
        <f t="shared" si="31"/>
        <v>204654533</v>
      </c>
      <c r="C436" s="523">
        <f t="shared" si="32"/>
        <v>44926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">
      <c r="A437" s="89" t="str">
        <f t="shared" si="30"/>
        <v>Ейч Ар Кепитъл АД</v>
      </c>
      <c r="B437" s="89" t="str">
        <f t="shared" si="31"/>
        <v>204654533</v>
      </c>
      <c r="C437" s="523">
        <f t="shared" si="32"/>
        <v>44926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18828</v>
      </c>
    </row>
    <row r="438" spans="1:8" ht="15">
      <c r="A438" s="89" t="str">
        <f t="shared" si="30"/>
        <v>Ейч Ар Кепитъл АД</v>
      </c>
      <c r="B438" s="89" t="str">
        <f t="shared" si="31"/>
        <v>204654533</v>
      </c>
      <c r="C438" s="523">
        <f t="shared" si="32"/>
        <v>44926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">
      <c r="A439" s="89" t="str">
        <f t="shared" si="30"/>
        <v>Ейч Ар Кепитъл АД</v>
      </c>
      <c r="B439" s="89" t="str">
        <f t="shared" si="31"/>
        <v>204654533</v>
      </c>
      <c r="C439" s="523">
        <f t="shared" si="32"/>
        <v>44926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">
      <c r="A440" s="89" t="str">
        <f t="shared" si="30"/>
        <v>Ейч Ар Кепитъл АД</v>
      </c>
      <c r="B440" s="89" t="str">
        <f t="shared" si="31"/>
        <v>204654533</v>
      </c>
      <c r="C440" s="523">
        <f t="shared" si="32"/>
        <v>44926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">
      <c r="A441" s="89" t="str">
        <f t="shared" si="30"/>
        <v>Ейч Ар Кепитъл АД</v>
      </c>
      <c r="B441" s="89" t="str">
        <f t="shared" si="31"/>
        <v>204654533</v>
      </c>
      <c r="C441" s="523">
        <f t="shared" si="32"/>
        <v>44926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">
      <c r="A442" s="89" t="str">
        <f t="shared" si="30"/>
        <v>Ейч Ар Кепитъл АД</v>
      </c>
      <c r="B442" s="89" t="str">
        <f t="shared" si="31"/>
        <v>204654533</v>
      </c>
      <c r="C442" s="523">
        <f t="shared" si="32"/>
        <v>44926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">
      <c r="A443" s="89" t="str">
        <f t="shared" si="30"/>
        <v>Ейч Ар Кепитъл АД</v>
      </c>
      <c r="B443" s="89" t="str">
        <f t="shared" si="31"/>
        <v>204654533</v>
      </c>
      <c r="C443" s="523">
        <f t="shared" si="32"/>
        <v>44926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">
      <c r="A444" s="89" t="str">
        <f t="shared" si="30"/>
        <v>Ейч Ар Кепитъл АД</v>
      </c>
      <c r="B444" s="89" t="str">
        <f t="shared" si="31"/>
        <v>204654533</v>
      </c>
      <c r="C444" s="523">
        <f t="shared" si="32"/>
        <v>44926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">
      <c r="A445" s="89" t="str">
        <f t="shared" si="30"/>
        <v>Ейч Ар Кепитъл АД</v>
      </c>
      <c r="B445" s="89" t="str">
        <f t="shared" si="31"/>
        <v>204654533</v>
      </c>
      <c r="C445" s="523">
        <f t="shared" si="32"/>
        <v>44926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">
      <c r="A446" s="89" t="str">
        <f t="shared" si="30"/>
        <v>Ейч Ар Кепитъл АД</v>
      </c>
      <c r="B446" s="89" t="str">
        <f t="shared" si="31"/>
        <v>204654533</v>
      </c>
      <c r="C446" s="523">
        <f t="shared" si="32"/>
        <v>44926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">
      <c r="A447" s="89" t="str">
        <f t="shared" si="30"/>
        <v>Ейч Ар Кепитъл АД</v>
      </c>
      <c r="B447" s="89" t="str">
        <f t="shared" si="31"/>
        <v>204654533</v>
      </c>
      <c r="C447" s="523">
        <f t="shared" si="32"/>
        <v>44926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">
      <c r="A448" s="89" t="str">
        <f t="shared" si="30"/>
        <v>Ейч Ар Кепитъл АД</v>
      </c>
      <c r="B448" s="89" t="str">
        <f t="shared" si="31"/>
        <v>204654533</v>
      </c>
      <c r="C448" s="523">
        <f t="shared" si="32"/>
        <v>44926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">
      <c r="A449" s="89" t="str">
        <f t="shared" si="30"/>
        <v>Ейч Ар Кепитъл АД</v>
      </c>
      <c r="B449" s="89" t="str">
        <f t="shared" si="31"/>
        <v>204654533</v>
      </c>
      <c r="C449" s="523">
        <f t="shared" si="32"/>
        <v>44926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">
      <c r="A450" s="89" t="str">
        <f t="shared" si="30"/>
        <v>Ейч Ар Кепитъл АД</v>
      </c>
      <c r="B450" s="89" t="str">
        <f t="shared" si="31"/>
        <v>204654533</v>
      </c>
      <c r="C450" s="523">
        <f t="shared" si="32"/>
        <v>44926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">
      <c r="A451" s="89" t="str">
        <f t="shared" si="30"/>
        <v>Ейч Ар Кепитъл АД</v>
      </c>
      <c r="B451" s="89" t="str">
        <f t="shared" si="31"/>
        <v>204654533</v>
      </c>
      <c r="C451" s="523">
        <f t="shared" si="32"/>
        <v>44926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">
      <c r="A452" s="89" t="str">
        <f t="shared" si="30"/>
        <v>Ейч Ар Кепитъл АД</v>
      </c>
      <c r="B452" s="89" t="str">
        <f t="shared" si="31"/>
        <v>204654533</v>
      </c>
      <c r="C452" s="523">
        <f t="shared" si="32"/>
        <v>44926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">
      <c r="A453" s="89" t="str">
        <f t="shared" si="30"/>
        <v>Ейч Ар Кепитъл АД</v>
      </c>
      <c r="B453" s="89" t="str">
        <f t="shared" si="31"/>
        <v>204654533</v>
      </c>
      <c r="C453" s="523">
        <f t="shared" si="32"/>
        <v>44926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">
      <c r="A454" s="89" t="str">
        <f t="shared" si="30"/>
        <v>Ейч Ар Кепитъл АД</v>
      </c>
      <c r="B454" s="89" t="str">
        <f t="shared" si="31"/>
        <v>204654533</v>
      </c>
      <c r="C454" s="523">
        <f t="shared" si="32"/>
        <v>44926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">
      <c r="A455" s="89" t="str">
        <f t="shared" si="30"/>
        <v>Ейч Ар Кепитъл АД</v>
      </c>
      <c r="B455" s="89" t="str">
        <f t="shared" si="31"/>
        <v>204654533</v>
      </c>
      <c r="C455" s="523">
        <f t="shared" si="32"/>
        <v>44926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">
      <c r="A456" s="89" t="str">
        <f t="shared" si="30"/>
        <v>Ейч Ар Кепитъл АД</v>
      </c>
      <c r="B456" s="89" t="str">
        <f t="shared" si="31"/>
        <v>204654533</v>
      </c>
      <c r="C456" s="523">
        <f t="shared" si="32"/>
        <v>44926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">
      <c r="A457" s="89" t="str">
        <f t="shared" si="30"/>
        <v>Ейч Ар Кепитъл АД</v>
      </c>
      <c r="B457" s="89" t="str">
        <f t="shared" si="31"/>
        <v>204654533</v>
      </c>
      <c r="C457" s="523">
        <f t="shared" si="32"/>
        <v>44926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">
      <c r="A458" s="89" t="str">
        <f t="shared" si="30"/>
        <v>Ейч Ар Кепитъл АД</v>
      </c>
      <c r="B458" s="89" t="str">
        <f t="shared" si="31"/>
        <v>204654533</v>
      </c>
      <c r="C458" s="523">
        <f t="shared" si="32"/>
        <v>44926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">
      <c r="A459" s="89" t="str">
        <f t="shared" si="30"/>
        <v>Ейч Ар Кепитъл АД</v>
      </c>
      <c r="B459" s="89" t="str">
        <f t="shared" si="31"/>
        <v>204654533</v>
      </c>
      <c r="C459" s="523">
        <f t="shared" si="32"/>
        <v>44926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">
      <c r="C460" s="522"/>
      <c r="F460" s="447" t="s">
        <v>879</v>
      </c>
    </row>
    <row r="461" spans="1:8" ht="15">
      <c r="A461" s="89" t="str">
        <f aca="true" t="shared" si="33" ref="A461:A524">pdeName</f>
        <v>Ейч Ар Кепитъл АД</v>
      </c>
      <c r="B461" s="89" t="str">
        <f aca="true" t="shared" si="34" ref="B461:B524">pdeBulstat</f>
        <v>204654533</v>
      </c>
      <c r="C461" s="523">
        <f aca="true" t="shared" si="35" ref="C461:C524">endDate</f>
        <v>44926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">
      <c r="A462" s="89" t="str">
        <f t="shared" si="33"/>
        <v>Ейч Ар Кепитъл АД</v>
      </c>
      <c r="B462" s="89" t="str">
        <f t="shared" si="34"/>
        <v>204654533</v>
      </c>
      <c r="C462" s="523">
        <f t="shared" si="35"/>
        <v>44926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">
      <c r="A463" s="89" t="str">
        <f t="shared" si="33"/>
        <v>Ейч Ар Кепитъл АД</v>
      </c>
      <c r="B463" s="89" t="str">
        <f t="shared" si="34"/>
        <v>204654533</v>
      </c>
      <c r="C463" s="523">
        <f t="shared" si="35"/>
        <v>44926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">
      <c r="A464" s="89" t="str">
        <f t="shared" si="33"/>
        <v>Ейч Ар Кепитъл АД</v>
      </c>
      <c r="B464" s="89" t="str">
        <f t="shared" si="34"/>
        <v>204654533</v>
      </c>
      <c r="C464" s="523">
        <f t="shared" si="35"/>
        <v>44926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">
      <c r="A465" s="89" t="str">
        <f t="shared" si="33"/>
        <v>Ейч Ар Кепитъл АД</v>
      </c>
      <c r="B465" s="89" t="str">
        <f t="shared" si="34"/>
        <v>204654533</v>
      </c>
      <c r="C465" s="523">
        <f t="shared" si="35"/>
        <v>44926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 ht="15">
      <c r="A466" s="89" t="str">
        <f t="shared" si="33"/>
        <v>Ейч Ар Кепитъл АД</v>
      </c>
      <c r="B466" s="89" t="str">
        <f t="shared" si="34"/>
        <v>204654533</v>
      </c>
      <c r="C466" s="523">
        <f t="shared" si="35"/>
        <v>44926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">
      <c r="A467" s="89" t="str">
        <f t="shared" si="33"/>
        <v>Ейч Ар Кепитъл АД</v>
      </c>
      <c r="B467" s="89" t="str">
        <f t="shared" si="34"/>
        <v>204654533</v>
      </c>
      <c r="C467" s="523">
        <f t="shared" si="35"/>
        <v>44926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">
      <c r="A468" s="89" t="str">
        <f t="shared" si="33"/>
        <v>Ейч Ар Кепитъл АД</v>
      </c>
      <c r="B468" s="89" t="str">
        <f t="shared" si="34"/>
        <v>204654533</v>
      </c>
      <c r="C468" s="523">
        <f t="shared" si="35"/>
        <v>44926</v>
      </c>
      <c r="D468" s="89" t="s">
        <v>543</v>
      </c>
      <c r="E468" s="89">
        <v>1</v>
      </c>
      <c r="F468" s="89" t="s">
        <v>542</v>
      </c>
      <c r="H468" s="89">
        <f>'Справка 6'!D18</f>
        <v>3</v>
      </c>
    </row>
    <row r="469" spans="1:8" ht="15">
      <c r="A469" s="89" t="str">
        <f t="shared" si="33"/>
        <v>Ейч Ар Кепитъл АД</v>
      </c>
      <c r="B469" s="89" t="str">
        <f t="shared" si="34"/>
        <v>204654533</v>
      </c>
      <c r="C469" s="523">
        <f t="shared" si="35"/>
        <v>44926</v>
      </c>
      <c r="D469" s="89" t="s">
        <v>545</v>
      </c>
      <c r="E469" s="89">
        <v>1</v>
      </c>
      <c r="F469" s="89" t="s">
        <v>828</v>
      </c>
      <c r="H469" s="89">
        <f>'Справка 6'!D19</f>
        <v>3</v>
      </c>
    </row>
    <row r="470" spans="1:8" ht="15">
      <c r="A470" s="89" t="str">
        <f t="shared" si="33"/>
        <v>Ейч Ар Кепитъл АД</v>
      </c>
      <c r="B470" s="89" t="str">
        <f t="shared" si="34"/>
        <v>204654533</v>
      </c>
      <c r="C470" s="523">
        <f t="shared" si="35"/>
        <v>44926</v>
      </c>
      <c r="D470" s="89" t="s">
        <v>547</v>
      </c>
      <c r="E470" s="89">
        <v>1</v>
      </c>
      <c r="F470" s="89" t="s">
        <v>546</v>
      </c>
      <c r="H470" s="89">
        <f>'Справка 6'!D20</f>
        <v>0</v>
      </c>
    </row>
    <row r="471" spans="1:8" ht="15">
      <c r="A471" s="89" t="str">
        <f t="shared" si="33"/>
        <v>Ейч Ар Кепитъл АД</v>
      </c>
      <c r="B471" s="89" t="str">
        <f t="shared" si="34"/>
        <v>204654533</v>
      </c>
      <c r="C471" s="523">
        <f t="shared" si="35"/>
        <v>44926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">
      <c r="A472" s="89" t="str">
        <f t="shared" si="33"/>
        <v>Ейч Ар Кепитъл АД</v>
      </c>
      <c r="B472" s="89" t="str">
        <f t="shared" si="34"/>
        <v>204654533</v>
      </c>
      <c r="C472" s="523">
        <f t="shared" si="35"/>
        <v>44926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">
      <c r="A473" s="89" t="str">
        <f t="shared" si="33"/>
        <v>Ейч Ар Кепитъл АД</v>
      </c>
      <c r="B473" s="89" t="str">
        <f t="shared" si="34"/>
        <v>204654533</v>
      </c>
      <c r="C473" s="523">
        <f t="shared" si="35"/>
        <v>44926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">
      <c r="A474" s="89" t="str">
        <f t="shared" si="33"/>
        <v>Ейч Ар Кепитъл АД</v>
      </c>
      <c r="B474" s="89" t="str">
        <f t="shared" si="34"/>
        <v>204654533</v>
      </c>
      <c r="C474" s="523">
        <f t="shared" si="35"/>
        <v>44926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">
      <c r="A475" s="89" t="str">
        <f t="shared" si="33"/>
        <v>Ейч Ар Кепитъл АД</v>
      </c>
      <c r="B475" s="89" t="str">
        <f t="shared" si="34"/>
        <v>204654533</v>
      </c>
      <c r="C475" s="523">
        <f t="shared" si="35"/>
        <v>44926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">
      <c r="A476" s="89" t="str">
        <f t="shared" si="33"/>
        <v>Ейч Ар Кепитъл АД</v>
      </c>
      <c r="B476" s="89" t="str">
        <f t="shared" si="34"/>
        <v>204654533</v>
      </c>
      <c r="C476" s="523">
        <f t="shared" si="35"/>
        <v>44926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">
      <c r="A477" s="89" t="str">
        <f t="shared" si="33"/>
        <v>Ейч Ар Кепитъл АД</v>
      </c>
      <c r="B477" s="89" t="str">
        <f t="shared" si="34"/>
        <v>204654533</v>
      </c>
      <c r="C477" s="523">
        <f t="shared" si="35"/>
        <v>44926</v>
      </c>
      <c r="D477" s="89" t="s">
        <v>562</v>
      </c>
      <c r="E477" s="89">
        <v>1</v>
      </c>
      <c r="F477" s="89" t="s">
        <v>561</v>
      </c>
      <c r="H477" s="89">
        <f>'Справка 6'!D29</f>
        <v>15034</v>
      </c>
    </row>
    <row r="478" spans="1:8" ht="15">
      <c r="A478" s="89" t="str">
        <f t="shared" si="33"/>
        <v>Ейч Ар Кепитъл АД</v>
      </c>
      <c r="B478" s="89" t="str">
        <f t="shared" si="34"/>
        <v>204654533</v>
      </c>
      <c r="C478" s="523">
        <f t="shared" si="35"/>
        <v>44926</v>
      </c>
      <c r="D478" s="89" t="s">
        <v>563</v>
      </c>
      <c r="E478" s="89">
        <v>1</v>
      </c>
      <c r="F478" s="89" t="s">
        <v>108</v>
      </c>
      <c r="H478" s="89">
        <f>'Справка 6'!D30</f>
        <v>1736</v>
      </c>
    </row>
    <row r="479" spans="1:8" ht="15">
      <c r="A479" s="89" t="str">
        <f t="shared" si="33"/>
        <v>Ейч Ар Кепитъл АД</v>
      </c>
      <c r="B479" s="89" t="str">
        <f t="shared" si="34"/>
        <v>204654533</v>
      </c>
      <c r="C479" s="523">
        <f t="shared" si="35"/>
        <v>44926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">
      <c r="A480" s="89" t="str">
        <f t="shared" si="33"/>
        <v>Ейч Ар Кепитъл АД</v>
      </c>
      <c r="B480" s="89" t="str">
        <f t="shared" si="34"/>
        <v>204654533</v>
      </c>
      <c r="C480" s="523">
        <f t="shared" si="35"/>
        <v>44926</v>
      </c>
      <c r="D480" s="89" t="s">
        <v>565</v>
      </c>
      <c r="E480" s="89">
        <v>1</v>
      </c>
      <c r="F480" s="89" t="s">
        <v>113</v>
      </c>
      <c r="H480" s="89">
        <f>'Справка 6'!D32</f>
        <v>6604</v>
      </c>
    </row>
    <row r="481" spans="1:8" ht="15">
      <c r="A481" s="89" t="str">
        <f t="shared" si="33"/>
        <v>Ейч Ар Кепитъл АД</v>
      </c>
      <c r="B481" s="89" t="str">
        <f t="shared" si="34"/>
        <v>204654533</v>
      </c>
      <c r="C481" s="523">
        <f t="shared" si="35"/>
        <v>44926</v>
      </c>
      <c r="D481" s="89" t="s">
        <v>566</v>
      </c>
      <c r="E481" s="89">
        <v>1</v>
      </c>
      <c r="F481" s="89" t="s">
        <v>115</v>
      </c>
      <c r="H481" s="89">
        <f>'Справка 6'!D33</f>
        <v>6694</v>
      </c>
    </row>
    <row r="482" spans="1:8" ht="15">
      <c r="A482" s="89" t="str">
        <f t="shared" si="33"/>
        <v>Ейч Ар Кепитъл АД</v>
      </c>
      <c r="B482" s="89" t="str">
        <f t="shared" si="34"/>
        <v>204654533</v>
      </c>
      <c r="C482" s="523">
        <f t="shared" si="35"/>
        <v>44926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">
      <c r="A483" s="89" t="str">
        <f t="shared" si="33"/>
        <v>Ейч Ар Кепитъл АД</v>
      </c>
      <c r="B483" s="89" t="str">
        <f t="shared" si="34"/>
        <v>204654533</v>
      </c>
      <c r="C483" s="523">
        <f t="shared" si="35"/>
        <v>44926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">
      <c r="A484" s="89" t="str">
        <f t="shared" si="33"/>
        <v>Ейч Ар Кепитъл АД</v>
      </c>
      <c r="B484" s="89" t="str">
        <f t="shared" si="34"/>
        <v>204654533</v>
      </c>
      <c r="C484" s="523">
        <f t="shared" si="35"/>
        <v>44926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">
      <c r="A485" s="89" t="str">
        <f t="shared" si="33"/>
        <v>Ейч Ар Кепитъл АД</v>
      </c>
      <c r="B485" s="89" t="str">
        <f t="shared" si="34"/>
        <v>204654533</v>
      </c>
      <c r="C485" s="523">
        <f t="shared" si="35"/>
        <v>44926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">
      <c r="A486" s="89" t="str">
        <f t="shared" si="33"/>
        <v>Ейч Ар Кепитъл АД</v>
      </c>
      <c r="B486" s="89" t="str">
        <f t="shared" si="34"/>
        <v>204654533</v>
      </c>
      <c r="C486" s="523">
        <f t="shared" si="35"/>
        <v>44926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">
      <c r="A487" s="89" t="str">
        <f t="shared" si="33"/>
        <v>Ейч Ар Кепитъл АД</v>
      </c>
      <c r="B487" s="89" t="str">
        <f t="shared" si="34"/>
        <v>204654533</v>
      </c>
      <c r="C487" s="523">
        <f t="shared" si="35"/>
        <v>44926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">
      <c r="A488" s="89" t="str">
        <f t="shared" si="33"/>
        <v>Ейч Ар Кепитъл АД</v>
      </c>
      <c r="B488" s="89" t="str">
        <f t="shared" si="34"/>
        <v>204654533</v>
      </c>
      <c r="C488" s="523">
        <f t="shared" si="35"/>
        <v>44926</v>
      </c>
      <c r="D488" s="89" t="s">
        <v>578</v>
      </c>
      <c r="E488" s="89">
        <v>1</v>
      </c>
      <c r="F488" s="89" t="s">
        <v>827</v>
      </c>
      <c r="H488" s="89">
        <f>'Справка 6'!D40</f>
        <v>15034</v>
      </c>
    </row>
    <row r="489" spans="1:8" ht="15">
      <c r="A489" s="89" t="str">
        <f t="shared" si="33"/>
        <v>Ейч Ар Кепитъл АД</v>
      </c>
      <c r="B489" s="89" t="str">
        <f t="shared" si="34"/>
        <v>204654533</v>
      </c>
      <c r="C489" s="523">
        <f t="shared" si="35"/>
        <v>44926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">
      <c r="A490" s="89" t="str">
        <f t="shared" si="33"/>
        <v>Ейч Ар Кепитъл АД</v>
      </c>
      <c r="B490" s="89" t="str">
        <f t="shared" si="34"/>
        <v>204654533</v>
      </c>
      <c r="C490" s="523">
        <f t="shared" si="35"/>
        <v>44926</v>
      </c>
      <c r="D490" s="89" t="s">
        <v>583</v>
      </c>
      <c r="E490" s="89">
        <v>1</v>
      </c>
      <c r="F490" s="89" t="s">
        <v>582</v>
      </c>
      <c r="H490" s="89">
        <f>'Справка 6'!D42</f>
        <v>15037</v>
      </c>
    </row>
    <row r="491" spans="1:8" ht="15">
      <c r="A491" s="89" t="str">
        <f t="shared" si="33"/>
        <v>Ейч Ар Кепитъл АД</v>
      </c>
      <c r="B491" s="89" t="str">
        <f t="shared" si="34"/>
        <v>204654533</v>
      </c>
      <c r="C491" s="523">
        <f t="shared" si="35"/>
        <v>44926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">
      <c r="A492" s="89" t="str">
        <f t="shared" si="33"/>
        <v>Ейч Ар Кепитъл АД</v>
      </c>
      <c r="B492" s="89" t="str">
        <f t="shared" si="34"/>
        <v>204654533</v>
      </c>
      <c r="C492" s="523">
        <f t="shared" si="35"/>
        <v>44926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">
      <c r="A493" s="89" t="str">
        <f t="shared" si="33"/>
        <v>Ейч Ар Кепитъл АД</v>
      </c>
      <c r="B493" s="89" t="str">
        <f t="shared" si="34"/>
        <v>204654533</v>
      </c>
      <c r="C493" s="523">
        <f t="shared" si="35"/>
        <v>44926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">
      <c r="A494" s="89" t="str">
        <f t="shared" si="33"/>
        <v>Ейч Ар Кепитъл АД</v>
      </c>
      <c r="B494" s="89" t="str">
        <f t="shared" si="34"/>
        <v>204654533</v>
      </c>
      <c r="C494" s="523">
        <f t="shared" si="35"/>
        <v>44926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">
      <c r="A495" s="89" t="str">
        <f t="shared" si="33"/>
        <v>Ейч Ар Кепитъл АД</v>
      </c>
      <c r="B495" s="89" t="str">
        <f t="shared" si="34"/>
        <v>204654533</v>
      </c>
      <c r="C495" s="523">
        <f t="shared" si="35"/>
        <v>44926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">
      <c r="A496" s="89" t="str">
        <f t="shared" si="33"/>
        <v>Ейч Ар Кепитъл АД</v>
      </c>
      <c r="B496" s="89" t="str">
        <f t="shared" si="34"/>
        <v>204654533</v>
      </c>
      <c r="C496" s="523">
        <f t="shared" si="35"/>
        <v>44926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">
      <c r="A497" s="89" t="str">
        <f t="shared" si="33"/>
        <v>Ейч Ар Кепитъл АД</v>
      </c>
      <c r="B497" s="89" t="str">
        <f t="shared" si="34"/>
        <v>204654533</v>
      </c>
      <c r="C497" s="523">
        <f t="shared" si="35"/>
        <v>44926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">
      <c r="A498" s="89" t="str">
        <f t="shared" si="33"/>
        <v>Ейч Ар Кепитъл АД</v>
      </c>
      <c r="B498" s="89" t="str">
        <f t="shared" si="34"/>
        <v>204654533</v>
      </c>
      <c r="C498" s="523">
        <f t="shared" si="35"/>
        <v>44926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">
      <c r="A499" s="89" t="str">
        <f t="shared" si="33"/>
        <v>Ейч Ар Кепитъл АД</v>
      </c>
      <c r="B499" s="89" t="str">
        <f t="shared" si="34"/>
        <v>204654533</v>
      </c>
      <c r="C499" s="523">
        <f t="shared" si="35"/>
        <v>44926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">
      <c r="A500" s="89" t="str">
        <f t="shared" si="33"/>
        <v>Ейч Ар Кепитъл АД</v>
      </c>
      <c r="B500" s="89" t="str">
        <f t="shared" si="34"/>
        <v>204654533</v>
      </c>
      <c r="C500" s="523">
        <f t="shared" si="35"/>
        <v>44926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">
      <c r="A501" s="89" t="str">
        <f t="shared" si="33"/>
        <v>Ейч Ар Кепитъл АД</v>
      </c>
      <c r="B501" s="89" t="str">
        <f t="shared" si="34"/>
        <v>204654533</v>
      </c>
      <c r="C501" s="523">
        <f t="shared" si="35"/>
        <v>44926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">
      <c r="A502" s="89" t="str">
        <f t="shared" si="33"/>
        <v>Ейч Ар Кепитъл АД</v>
      </c>
      <c r="B502" s="89" t="str">
        <f t="shared" si="34"/>
        <v>204654533</v>
      </c>
      <c r="C502" s="523">
        <f t="shared" si="35"/>
        <v>44926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">
      <c r="A503" s="89" t="str">
        <f t="shared" si="33"/>
        <v>Ейч Ар Кепитъл АД</v>
      </c>
      <c r="B503" s="89" t="str">
        <f t="shared" si="34"/>
        <v>204654533</v>
      </c>
      <c r="C503" s="523">
        <f t="shared" si="35"/>
        <v>44926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">
      <c r="A504" s="89" t="str">
        <f t="shared" si="33"/>
        <v>Ейч Ар Кепитъл АД</v>
      </c>
      <c r="B504" s="89" t="str">
        <f t="shared" si="34"/>
        <v>204654533</v>
      </c>
      <c r="C504" s="523">
        <f t="shared" si="35"/>
        <v>44926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">
      <c r="A505" s="89" t="str">
        <f t="shared" si="33"/>
        <v>Ейч Ар Кепитъл АД</v>
      </c>
      <c r="B505" s="89" t="str">
        <f t="shared" si="34"/>
        <v>204654533</v>
      </c>
      <c r="C505" s="523">
        <f t="shared" si="35"/>
        <v>44926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">
      <c r="A506" s="89" t="str">
        <f t="shared" si="33"/>
        <v>Ейч Ар Кепитъл АД</v>
      </c>
      <c r="B506" s="89" t="str">
        <f t="shared" si="34"/>
        <v>204654533</v>
      </c>
      <c r="C506" s="523">
        <f t="shared" si="35"/>
        <v>44926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">
      <c r="A507" s="89" t="str">
        <f t="shared" si="33"/>
        <v>Ейч Ар Кепитъл АД</v>
      </c>
      <c r="B507" s="89" t="str">
        <f t="shared" si="34"/>
        <v>204654533</v>
      </c>
      <c r="C507" s="523">
        <f t="shared" si="35"/>
        <v>44926</v>
      </c>
      <c r="D507" s="89" t="s">
        <v>562</v>
      </c>
      <c r="E507" s="89">
        <v>2</v>
      </c>
      <c r="F507" s="89" t="s">
        <v>561</v>
      </c>
      <c r="H507" s="89">
        <f>'Справка 6'!E29</f>
        <v>1380</v>
      </c>
    </row>
    <row r="508" spans="1:8" ht="15">
      <c r="A508" s="89" t="str">
        <f t="shared" si="33"/>
        <v>Ейч Ар Кепитъл АД</v>
      </c>
      <c r="B508" s="89" t="str">
        <f t="shared" si="34"/>
        <v>204654533</v>
      </c>
      <c r="C508" s="523">
        <f t="shared" si="35"/>
        <v>44926</v>
      </c>
      <c r="D508" s="89" t="s">
        <v>563</v>
      </c>
      <c r="E508" s="89">
        <v>2</v>
      </c>
      <c r="F508" s="89" t="s">
        <v>108</v>
      </c>
      <c r="H508" s="89">
        <f>'Справка 6'!E30</f>
        <v>0</v>
      </c>
    </row>
    <row r="509" spans="1:8" ht="15">
      <c r="A509" s="89" t="str">
        <f t="shared" si="33"/>
        <v>Ейч Ар Кепитъл АД</v>
      </c>
      <c r="B509" s="89" t="str">
        <f t="shared" si="34"/>
        <v>204654533</v>
      </c>
      <c r="C509" s="523">
        <f t="shared" si="35"/>
        <v>44926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">
      <c r="A510" s="89" t="str">
        <f t="shared" si="33"/>
        <v>Ейч Ар Кепитъл АД</v>
      </c>
      <c r="B510" s="89" t="str">
        <f t="shared" si="34"/>
        <v>204654533</v>
      </c>
      <c r="C510" s="523">
        <f t="shared" si="35"/>
        <v>44926</v>
      </c>
      <c r="D510" s="89" t="s">
        <v>565</v>
      </c>
      <c r="E510" s="89">
        <v>2</v>
      </c>
      <c r="F510" s="89" t="s">
        <v>113</v>
      </c>
      <c r="H510" s="89">
        <f>'Справка 6'!E32</f>
        <v>489</v>
      </c>
    </row>
    <row r="511" spans="1:8" ht="15">
      <c r="A511" s="89" t="str">
        <f t="shared" si="33"/>
        <v>Ейч Ар Кепитъл АД</v>
      </c>
      <c r="B511" s="89" t="str">
        <f t="shared" si="34"/>
        <v>204654533</v>
      </c>
      <c r="C511" s="523">
        <f t="shared" si="35"/>
        <v>44926</v>
      </c>
      <c r="D511" s="89" t="s">
        <v>566</v>
      </c>
      <c r="E511" s="89">
        <v>2</v>
      </c>
      <c r="F511" s="89" t="s">
        <v>115</v>
      </c>
      <c r="H511" s="89">
        <f>'Справка 6'!E33</f>
        <v>891</v>
      </c>
    </row>
    <row r="512" spans="1:8" ht="15">
      <c r="A512" s="89" t="str">
        <f t="shared" si="33"/>
        <v>Ейч Ар Кепитъл АД</v>
      </c>
      <c r="B512" s="89" t="str">
        <f t="shared" si="34"/>
        <v>204654533</v>
      </c>
      <c r="C512" s="523">
        <f t="shared" si="35"/>
        <v>44926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">
      <c r="A513" s="89" t="str">
        <f t="shared" si="33"/>
        <v>Ейч Ар Кепитъл АД</v>
      </c>
      <c r="B513" s="89" t="str">
        <f t="shared" si="34"/>
        <v>204654533</v>
      </c>
      <c r="C513" s="523">
        <f t="shared" si="35"/>
        <v>44926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">
      <c r="A514" s="89" t="str">
        <f t="shared" si="33"/>
        <v>Ейч Ар Кепитъл АД</v>
      </c>
      <c r="B514" s="89" t="str">
        <f t="shared" si="34"/>
        <v>204654533</v>
      </c>
      <c r="C514" s="523">
        <f t="shared" si="35"/>
        <v>44926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">
      <c r="A515" s="89" t="str">
        <f t="shared" si="33"/>
        <v>Ейч Ар Кепитъл АД</v>
      </c>
      <c r="B515" s="89" t="str">
        <f t="shared" si="34"/>
        <v>204654533</v>
      </c>
      <c r="C515" s="523">
        <f t="shared" si="35"/>
        <v>44926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">
      <c r="A516" s="89" t="str">
        <f t="shared" si="33"/>
        <v>Ейч Ар Кепитъл АД</v>
      </c>
      <c r="B516" s="89" t="str">
        <f t="shared" si="34"/>
        <v>204654533</v>
      </c>
      <c r="C516" s="523">
        <f t="shared" si="35"/>
        <v>44926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">
      <c r="A517" s="89" t="str">
        <f t="shared" si="33"/>
        <v>Ейч Ар Кепитъл АД</v>
      </c>
      <c r="B517" s="89" t="str">
        <f t="shared" si="34"/>
        <v>204654533</v>
      </c>
      <c r="C517" s="523">
        <f t="shared" si="35"/>
        <v>44926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">
      <c r="A518" s="89" t="str">
        <f t="shared" si="33"/>
        <v>Ейч Ар Кепитъл АД</v>
      </c>
      <c r="B518" s="89" t="str">
        <f t="shared" si="34"/>
        <v>204654533</v>
      </c>
      <c r="C518" s="523">
        <f t="shared" si="35"/>
        <v>44926</v>
      </c>
      <c r="D518" s="89" t="s">
        <v>578</v>
      </c>
      <c r="E518" s="89">
        <v>2</v>
      </c>
      <c r="F518" s="89" t="s">
        <v>827</v>
      </c>
      <c r="H518" s="89">
        <f>'Справка 6'!E40</f>
        <v>1380</v>
      </c>
    </row>
    <row r="519" spans="1:8" ht="15">
      <c r="A519" s="89" t="str">
        <f t="shared" si="33"/>
        <v>Ейч Ар Кепитъл АД</v>
      </c>
      <c r="B519" s="89" t="str">
        <f t="shared" si="34"/>
        <v>204654533</v>
      </c>
      <c r="C519" s="523">
        <f t="shared" si="35"/>
        <v>44926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">
      <c r="A520" s="89" t="str">
        <f t="shared" si="33"/>
        <v>Ейч Ар Кепитъл АД</v>
      </c>
      <c r="B520" s="89" t="str">
        <f t="shared" si="34"/>
        <v>204654533</v>
      </c>
      <c r="C520" s="523">
        <f t="shared" si="35"/>
        <v>44926</v>
      </c>
      <c r="D520" s="89" t="s">
        <v>583</v>
      </c>
      <c r="E520" s="89">
        <v>2</v>
      </c>
      <c r="F520" s="89" t="s">
        <v>582</v>
      </c>
      <c r="H520" s="89">
        <f>'Справка 6'!E42</f>
        <v>1380</v>
      </c>
    </row>
    <row r="521" spans="1:8" ht="15">
      <c r="A521" s="89" t="str">
        <f t="shared" si="33"/>
        <v>Ейч Ар Кепитъл АД</v>
      </c>
      <c r="B521" s="89" t="str">
        <f t="shared" si="34"/>
        <v>204654533</v>
      </c>
      <c r="C521" s="523">
        <f t="shared" si="35"/>
        <v>44926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">
      <c r="A522" s="89" t="str">
        <f t="shared" si="33"/>
        <v>Ейч Ар Кепитъл АД</v>
      </c>
      <c r="B522" s="89" t="str">
        <f t="shared" si="34"/>
        <v>204654533</v>
      </c>
      <c r="C522" s="523">
        <f t="shared" si="35"/>
        <v>44926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">
      <c r="A523" s="89" t="str">
        <f t="shared" si="33"/>
        <v>Ейч Ар Кепитъл АД</v>
      </c>
      <c r="B523" s="89" t="str">
        <f t="shared" si="34"/>
        <v>204654533</v>
      </c>
      <c r="C523" s="523">
        <f t="shared" si="35"/>
        <v>44926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">
      <c r="A524" s="89" t="str">
        <f t="shared" si="33"/>
        <v>Ейч Ар Кепитъл АД</v>
      </c>
      <c r="B524" s="89" t="str">
        <f t="shared" si="34"/>
        <v>204654533</v>
      </c>
      <c r="C524" s="523">
        <f t="shared" si="35"/>
        <v>44926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">
      <c r="A525" s="89" t="str">
        <f aca="true" t="shared" si="36" ref="A525:A588">pdeName</f>
        <v>Ейч Ар Кепитъл АД</v>
      </c>
      <c r="B525" s="89" t="str">
        <f aca="true" t="shared" si="37" ref="B525:B588">pdeBulstat</f>
        <v>204654533</v>
      </c>
      <c r="C525" s="523">
        <f aca="true" t="shared" si="38" ref="C525:C588">endDate</f>
        <v>44926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">
      <c r="A526" s="89" t="str">
        <f t="shared" si="36"/>
        <v>Ейч Ар Кепитъл АД</v>
      </c>
      <c r="B526" s="89" t="str">
        <f t="shared" si="37"/>
        <v>204654533</v>
      </c>
      <c r="C526" s="523">
        <f t="shared" si="38"/>
        <v>44926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">
      <c r="A527" s="89" t="str">
        <f t="shared" si="36"/>
        <v>Ейч Ар Кепитъл АД</v>
      </c>
      <c r="B527" s="89" t="str">
        <f t="shared" si="37"/>
        <v>204654533</v>
      </c>
      <c r="C527" s="523">
        <f t="shared" si="38"/>
        <v>44926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">
      <c r="A528" s="89" t="str">
        <f t="shared" si="36"/>
        <v>Ейч Ар Кепитъл АД</v>
      </c>
      <c r="B528" s="89" t="str">
        <f t="shared" si="37"/>
        <v>204654533</v>
      </c>
      <c r="C528" s="523">
        <f t="shared" si="38"/>
        <v>44926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">
      <c r="A529" s="89" t="str">
        <f t="shared" si="36"/>
        <v>Ейч Ар Кепитъл АД</v>
      </c>
      <c r="B529" s="89" t="str">
        <f t="shared" si="37"/>
        <v>204654533</v>
      </c>
      <c r="C529" s="523">
        <f t="shared" si="38"/>
        <v>44926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">
      <c r="A530" s="89" t="str">
        <f t="shared" si="36"/>
        <v>Ейч Ар Кепитъл АД</v>
      </c>
      <c r="B530" s="89" t="str">
        <f t="shared" si="37"/>
        <v>204654533</v>
      </c>
      <c r="C530" s="523">
        <f t="shared" si="38"/>
        <v>44926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">
      <c r="A531" s="89" t="str">
        <f t="shared" si="36"/>
        <v>Ейч Ар Кепитъл АД</v>
      </c>
      <c r="B531" s="89" t="str">
        <f t="shared" si="37"/>
        <v>204654533</v>
      </c>
      <c r="C531" s="523">
        <f t="shared" si="38"/>
        <v>44926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">
      <c r="A532" s="89" t="str">
        <f t="shared" si="36"/>
        <v>Ейч Ар Кепитъл АД</v>
      </c>
      <c r="B532" s="89" t="str">
        <f t="shared" si="37"/>
        <v>204654533</v>
      </c>
      <c r="C532" s="523">
        <f t="shared" si="38"/>
        <v>44926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">
      <c r="A533" s="89" t="str">
        <f t="shared" si="36"/>
        <v>Ейч Ар Кепитъл АД</v>
      </c>
      <c r="B533" s="89" t="str">
        <f t="shared" si="37"/>
        <v>204654533</v>
      </c>
      <c r="C533" s="523">
        <f t="shared" si="38"/>
        <v>44926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">
      <c r="A534" s="89" t="str">
        <f t="shared" si="36"/>
        <v>Ейч Ар Кепитъл АД</v>
      </c>
      <c r="B534" s="89" t="str">
        <f t="shared" si="37"/>
        <v>204654533</v>
      </c>
      <c r="C534" s="523">
        <f t="shared" si="38"/>
        <v>44926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">
      <c r="A535" s="89" t="str">
        <f t="shared" si="36"/>
        <v>Ейч Ар Кепитъл АД</v>
      </c>
      <c r="B535" s="89" t="str">
        <f t="shared" si="37"/>
        <v>204654533</v>
      </c>
      <c r="C535" s="523">
        <f t="shared" si="38"/>
        <v>44926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">
      <c r="A536" s="89" t="str">
        <f t="shared" si="36"/>
        <v>Ейч Ар Кепитъл АД</v>
      </c>
      <c r="B536" s="89" t="str">
        <f t="shared" si="37"/>
        <v>204654533</v>
      </c>
      <c r="C536" s="523">
        <f t="shared" si="38"/>
        <v>44926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">
      <c r="A537" s="89" t="str">
        <f t="shared" si="36"/>
        <v>Ейч Ар Кепитъл АД</v>
      </c>
      <c r="B537" s="89" t="str">
        <f t="shared" si="37"/>
        <v>204654533</v>
      </c>
      <c r="C537" s="523">
        <f t="shared" si="38"/>
        <v>44926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">
      <c r="A538" s="89" t="str">
        <f t="shared" si="36"/>
        <v>Ейч Ар Кепитъл АД</v>
      </c>
      <c r="B538" s="89" t="str">
        <f t="shared" si="37"/>
        <v>204654533</v>
      </c>
      <c r="C538" s="523">
        <f t="shared" si="38"/>
        <v>44926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">
      <c r="A539" s="89" t="str">
        <f t="shared" si="36"/>
        <v>Ейч Ар Кепитъл АД</v>
      </c>
      <c r="B539" s="89" t="str">
        <f t="shared" si="37"/>
        <v>204654533</v>
      </c>
      <c r="C539" s="523">
        <f t="shared" si="38"/>
        <v>44926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">
      <c r="A540" s="89" t="str">
        <f t="shared" si="36"/>
        <v>Ейч Ар Кепитъл АД</v>
      </c>
      <c r="B540" s="89" t="str">
        <f t="shared" si="37"/>
        <v>204654533</v>
      </c>
      <c r="C540" s="523">
        <f t="shared" si="38"/>
        <v>44926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">
      <c r="A541" s="89" t="str">
        <f t="shared" si="36"/>
        <v>Ейч Ар Кепитъл АД</v>
      </c>
      <c r="B541" s="89" t="str">
        <f t="shared" si="37"/>
        <v>204654533</v>
      </c>
      <c r="C541" s="523">
        <f t="shared" si="38"/>
        <v>44926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">
      <c r="A542" s="89" t="str">
        <f t="shared" si="36"/>
        <v>Ейч Ар Кепитъл АД</v>
      </c>
      <c r="B542" s="89" t="str">
        <f t="shared" si="37"/>
        <v>204654533</v>
      </c>
      <c r="C542" s="523">
        <f t="shared" si="38"/>
        <v>44926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">
      <c r="A543" s="89" t="str">
        <f t="shared" si="36"/>
        <v>Ейч Ар Кепитъл АД</v>
      </c>
      <c r="B543" s="89" t="str">
        <f t="shared" si="37"/>
        <v>204654533</v>
      </c>
      <c r="C543" s="523">
        <f t="shared" si="38"/>
        <v>44926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">
      <c r="A544" s="89" t="str">
        <f t="shared" si="36"/>
        <v>Ейч Ар Кепитъл АД</v>
      </c>
      <c r="B544" s="89" t="str">
        <f t="shared" si="37"/>
        <v>204654533</v>
      </c>
      <c r="C544" s="523">
        <f t="shared" si="38"/>
        <v>44926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">
      <c r="A545" s="89" t="str">
        <f t="shared" si="36"/>
        <v>Ейч Ар Кепитъл АД</v>
      </c>
      <c r="B545" s="89" t="str">
        <f t="shared" si="37"/>
        <v>204654533</v>
      </c>
      <c r="C545" s="523">
        <f t="shared" si="38"/>
        <v>44926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">
      <c r="A546" s="89" t="str">
        <f t="shared" si="36"/>
        <v>Ейч Ар Кепитъл АД</v>
      </c>
      <c r="B546" s="89" t="str">
        <f t="shared" si="37"/>
        <v>204654533</v>
      </c>
      <c r="C546" s="523">
        <f t="shared" si="38"/>
        <v>44926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">
      <c r="A547" s="89" t="str">
        <f t="shared" si="36"/>
        <v>Ейч Ар Кепитъл АД</v>
      </c>
      <c r="B547" s="89" t="str">
        <f t="shared" si="37"/>
        <v>204654533</v>
      </c>
      <c r="C547" s="523">
        <f t="shared" si="38"/>
        <v>44926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">
      <c r="A548" s="89" t="str">
        <f t="shared" si="36"/>
        <v>Ейч Ар Кепитъл АД</v>
      </c>
      <c r="B548" s="89" t="str">
        <f t="shared" si="37"/>
        <v>204654533</v>
      </c>
      <c r="C548" s="523">
        <f t="shared" si="38"/>
        <v>44926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">
      <c r="A549" s="89" t="str">
        <f t="shared" si="36"/>
        <v>Ейч Ар Кепитъл АД</v>
      </c>
      <c r="B549" s="89" t="str">
        <f t="shared" si="37"/>
        <v>204654533</v>
      </c>
      <c r="C549" s="523">
        <f t="shared" si="38"/>
        <v>44926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">
      <c r="A550" s="89" t="str">
        <f t="shared" si="36"/>
        <v>Ейч Ар Кепитъл АД</v>
      </c>
      <c r="B550" s="89" t="str">
        <f t="shared" si="37"/>
        <v>204654533</v>
      </c>
      <c r="C550" s="523">
        <f t="shared" si="38"/>
        <v>44926</v>
      </c>
      <c r="D550" s="89" t="s">
        <v>583</v>
      </c>
      <c r="E550" s="89">
        <v>3</v>
      </c>
      <c r="F550" s="89" t="s">
        <v>582</v>
      </c>
      <c r="H550" s="89">
        <f>'Справка 6'!F42</f>
        <v>0</v>
      </c>
    </row>
    <row r="551" spans="1:8" ht="15">
      <c r="A551" s="89" t="str">
        <f t="shared" si="36"/>
        <v>Ейч Ар Кепитъл АД</v>
      </c>
      <c r="B551" s="89" t="str">
        <f t="shared" si="37"/>
        <v>204654533</v>
      </c>
      <c r="C551" s="523">
        <f t="shared" si="38"/>
        <v>44926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">
      <c r="A552" s="89" t="str">
        <f t="shared" si="36"/>
        <v>Ейч Ар Кепитъл АД</v>
      </c>
      <c r="B552" s="89" t="str">
        <f t="shared" si="37"/>
        <v>204654533</v>
      </c>
      <c r="C552" s="523">
        <f t="shared" si="38"/>
        <v>44926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">
      <c r="A553" s="89" t="str">
        <f t="shared" si="36"/>
        <v>Ейч Ар Кепитъл АД</v>
      </c>
      <c r="B553" s="89" t="str">
        <f t="shared" si="37"/>
        <v>204654533</v>
      </c>
      <c r="C553" s="523">
        <f t="shared" si="38"/>
        <v>44926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">
      <c r="A554" s="89" t="str">
        <f t="shared" si="36"/>
        <v>Ейч Ар Кепитъл АД</v>
      </c>
      <c r="B554" s="89" t="str">
        <f t="shared" si="37"/>
        <v>204654533</v>
      </c>
      <c r="C554" s="523">
        <f t="shared" si="38"/>
        <v>44926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">
      <c r="A555" s="89" t="str">
        <f t="shared" si="36"/>
        <v>Ейч Ар Кепитъл АД</v>
      </c>
      <c r="B555" s="89" t="str">
        <f t="shared" si="37"/>
        <v>204654533</v>
      </c>
      <c r="C555" s="523">
        <f t="shared" si="38"/>
        <v>44926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 ht="15">
      <c r="A556" s="89" t="str">
        <f t="shared" si="36"/>
        <v>Ейч Ар Кепитъл АД</v>
      </c>
      <c r="B556" s="89" t="str">
        <f t="shared" si="37"/>
        <v>204654533</v>
      </c>
      <c r="C556" s="523">
        <f t="shared" si="38"/>
        <v>44926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">
      <c r="A557" s="89" t="str">
        <f t="shared" si="36"/>
        <v>Ейч Ар Кепитъл АД</v>
      </c>
      <c r="B557" s="89" t="str">
        <f t="shared" si="37"/>
        <v>204654533</v>
      </c>
      <c r="C557" s="523">
        <f t="shared" si="38"/>
        <v>44926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">
      <c r="A558" s="89" t="str">
        <f t="shared" si="36"/>
        <v>Ейч Ар Кепитъл АД</v>
      </c>
      <c r="B558" s="89" t="str">
        <f t="shared" si="37"/>
        <v>204654533</v>
      </c>
      <c r="C558" s="523">
        <f t="shared" si="38"/>
        <v>44926</v>
      </c>
      <c r="D558" s="89" t="s">
        <v>543</v>
      </c>
      <c r="E558" s="89">
        <v>4</v>
      </c>
      <c r="F558" s="89" t="s">
        <v>542</v>
      </c>
      <c r="H558" s="89">
        <f>'Справка 6'!G18</f>
        <v>3</v>
      </c>
    </row>
    <row r="559" spans="1:8" ht="15">
      <c r="A559" s="89" t="str">
        <f t="shared" si="36"/>
        <v>Ейч Ар Кепитъл АД</v>
      </c>
      <c r="B559" s="89" t="str">
        <f t="shared" si="37"/>
        <v>204654533</v>
      </c>
      <c r="C559" s="523">
        <f t="shared" si="38"/>
        <v>44926</v>
      </c>
      <c r="D559" s="89" t="s">
        <v>545</v>
      </c>
      <c r="E559" s="89">
        <v>4</v>
      </c>
      <c r="F559" s="89" t="s">
        <v>828</v>
      </c>
      <c r="H559" s="89">
        <f>'Справка 6'!G19</f>
        <v>3</v>
      </c>
    </row>
    <row r="560" spans="1:8" ht="15">
      <c r="A560" s="89" t="str">
        <f t="shared" si="36"/>
        <v>Ейч Ар Кепитъл АД</v>
      </c>
      <c r="B560" s="89" t="str">
        <f t="shared" si="37"/>
        <v>204654533</v>
      </c>
      <c r="C560" s="523">
        <f t="shared" si="38"/>
        <v>44926</v>
      </c>
      <c r="D560" s="89" t="s">
        <v>547</v>
      </c>
      <c r="E560" s="89">
        <v>4</v>
      </c>
      <c r="F560" s="89" t="s">
        <v>546</v>
      </c>
      <c r="H560" s="89">
        <f>'Справка 6'!G20</f>
        <v>0</v>
      </c>
    </row>
    <row r="561" spans="1:8" ht="15">
      <c r="A561" s="89" t="str">
        <f t="shared" si="36"/>
        <v>Ейч Ар Кепитъл АД</v>
      </c>
      <c r="B561" s="89" t="str">
        <f t="shared" si="37"/>
        <v>204654533</v>
      </c>
      <c r="C561" s="523">
        <f t="shared" si="38"/>
        <v>44926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">
      <c r="A562" s="89" t="str">
        <f t="shared" si="36"/>
        <v>Ейч Ар Кепитъл АД</v>
      </c>
      <c r="B562" s="89" t="str">
        <f t="shared" si="37"/>
        <v>204654533</v>
      </c>
      <c r="C562" s="523">
        <f t="shared" si="38"/>
        <v>44926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">
      <c r="A563" s="89" t="str">
        <f t="shared" si="36"/>
        <v>Ейч Ар Кепитъл АД</v>
      </c>
      <c r="B563" s="89" t="str">
        <f t="shared" si="37"/>
        <v>204654533</v>
      </c>
      <c r="C563" s="523">
        <f t="shared" si="38"/>
        <v>44926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">
      <c r="A564" s="89" t="str">
        <f t="shared" si="36"/>
        <v>Ейч Ар Кепитъл АД</v>
      </c>
      <c r="B564" s="89" t="str">
        <f t="shared" si="37"/>
        <v>204654533</v>
      </c>
      <c r="C564" s="523">
        <f t="shared" si="38"/>
        <v>44926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">
      <c r="A565" s="89" t="str">
        <f t="shared" si="36"/>
        <v>Ейч Ар Кепитъл АД</v>
      </c>
      <c r="B565" s="89" t="str">
        <f t="shared" si="37"/>
        <v>204654533</v>
      </c>
      <c r="C565" s="523">
        <f t="shared" si="38"/>
        <v>44926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">
      <c r="A566" s="89" t="str">
        <f t="shared" si="36"/>
        <v>Ейч Ар Кепитъл АД</v>
      </c>
      <c r="B566" s="89" t="str">
        <f t="shared" si="37"/>
        <v>204654533</v>
      </c>
      <c r="C566" s="523">
        <f t="shared" si="38"/>
        <v>44926</v>
      </c>
      <c r="D566" s="89" t="s">
        <v>560</v>
      </c>
      <c r="E566" s="89">
        <v>4</v>
      </c>
      <c r="F566" s="89" t="s">
        <v>863</v>
      </c>
      <c r="H566" s="89">
        <f>'Справка 6'!G27</f>
        <v>0</v>
      </c>
    </row>
    <row r="567" spans="1:8" ht="15">
      <c r="A567" s="89" t="str">
        <f t="shared" si="36"/>
        <v>Ейч Ар Кепитъл АД</v>
      </c>
      <c r="B567" s="89" t="str">
        <f t="shared" si="37"/>
        <v>204654533</v>
      </c>
      <c r="C567" s="523">
        <f t="shared" si="38"/>
        <v>44926</v>
      </c>
      <c r="D567" s="89" t="s">
        <v>562</v>
      </c>
      <c r="E567" s="89">
        <v>4</v>
      </c>
      <c r="F567" s="89" t="s">
        <v>561</v>
      </c>
      <c r="H567" s="89">
        <f>'Справка 6'!G29</f>
        <v>16414</v>
      </c>
    </row>
    <row r="568" spans="1:8" ht="15">
      <c r="A568" s="89" t="str">
        <f t="shared" si="36"/>
        <v>Ейч Ар Кепитъл АД</v>
      </c>
      <c r="B568" s="89" t="str">
        <f t="shared" si="37"/>
        <v>204654533</v>
      </c>
      <c r="C568" s="523">
        <f t="shared" si="38"/>
        <v>44926</v>
      </c>
      <c r="D568" s="89" t="s">
        <v>563</v>
      </c>
      <c r="E568" s="89">
        <v>4</v>
      </c>
      <c r="F568" s="89" t="s">
        <v>108</v>
      </c>
      <c r="H568" s="89">
        <f>'Справка 6'!G30</f>
        <v>1736</v>
      </c>
    </row>
    <row r="569" spans="1:8" ht="15">
      <c r="A569" s="89" t="str">
        <f t="shared" si="36"/>
        <v>Ейч Ар Кепитъл АД</v>
      </c>
      <c r="B569" s="89" t="str">
        <f t="shared" si="37"/>
        <v>204654533</v>
      </c>
      <c r="C569" s="523">
        <f t="shared" si="38"/>
        <v>44926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">
      <c r="A570" s="89" t="str">
        <f t="shared" si="36"/>
        <v>Ейч Ар Кепитъл АД</v>
      </c>
      <c r="B570" s="89" t="str">
        <f t="shared" si="37"/>
        <v>204654533</v>
      </c>
      <c r="C570" s="523">
        <f t="shared" si="38"/>
        <v>44926</v>
      </c>
      <c r="D570" s="89" t="s">
        <v>565</v>
      </c>
      <c r="E570" s="89">
        <v>4</v>
      </c>
      <c r="F570" s="89" t="s">
        <v>113</v>
      </c>
      <c r="H570" s="89">
        <f>'Справка 6'!G32</f>
        <v>7093</v>
      </c>
    </row>
    <row r="571" spans="1:8" ht="15">
      <c r="A571" s="89" t="str">
        <f t="shared" si="36"/>
        <v>Ейч Ар Кепитъл АД</v>
      </c>
      <c r="B571" s="89" t="str">
        <f t="shared" si="37"/>
        <v>204654533</v>
      </c>
      <c r="C571" s="523">
        <f t="shared" si="38"/>
        <v>44926</v>
      </c>
      <c r="D571" s="89" t="s">
        <v>566</v>
      </c>
      <c r="E571" s="89">
        <v>4</v>
      </c>
      <c r="F571" s="89" t="s">
        <v>115</v>
      </c>
      <c r="H571" s="89">
        <f>'Справка 6'!G33</f>
        <v>7585</v>
      </c>
    </row>
    <row r="572" spans="1:8" ht="15">
      <c r="A572" s="89" t="str">
        <f t="shared" si="36"/>
        <v>Ейч Ар Кепитъл АД</v>
      </c>
      <c r="B572" s="89" t="str">
        <f t="shared" si="37"/>
        <v>204654533</v>
      </c>
      <c r="C572" s="523">
        <f t="shared" si="38"/>
        <v>44926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">
      <c r="A573" s="89" t="str">
        <f t="shared" si="36"/>
        <v>Ейч Ар Кепитъл АД</v>
      </c>
      <c r="B573" s="89" t="str">
        <f t="shared" si="37"/>
        <v>204654533</v>
      </c>
      <c r="C573" s="523">
        <f t="shared" si="38"/>
        <v>44926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">
      <c r="A574" s="89" t="str">
        <f t="shared" si="36"/>
        <v>Ейч Ар Кепитъл АД</v>
      </c>
      <c r="B574" s="89" t="str">
        <f t="shared" si="37"/>
        <v>204654533</v>
      </c>
      <c r="C574" s="523">
        <f t="shared" si="38"/>
        <v>44926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">
      <c r="A575" s="89" t="str">
        <f t="shared" si="36"/>
        <v>Ейч Ар Кепитъл АД</v>
      </c>
      <c r="B575" s="89" t="str">
        <f t="shared" si="37"/>
        <v>204654533</v>
      </c>
      <c r="C575" s="523">
        <f t="shared" si="38"/>
        <v>44926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">
      <c r="A576" s="89" t="str">
        <f t="shared" si="36"/>
        <v>Ейч Ар Кепитъл АД</v>
      </c>
      <c r="B576" s="89" t="str">
        <f t="shared" si="37"/>
        <v>204654533</v>
      </c>
      <c r="C576" s="523">
        <f t="shared" si="38"/>
        <v>44926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">
      <c r="A577" s="89" t="str">
        <f t="shared" si="36"/>
        <v>Ейч Ар Кепитъл АД</v>
      </c>
      <c r="B577" s="89" t="str">
        <f t="shared" si="37"/>
        <v>204654533</v>
      </c>
      <c r="C577" s="523">
        <f t="shared" si="38"/>
        <v>44926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">
      <c r="A578" s="89" t="str">
        <f t="shared" si="36"/>
        <v>Ейч Ар Кепитъл АД</v>
      </c>
      <c r="B578" s="89" t="str">
        <f t="shared" si="37"/>
        <v>204654533</v>
      </c>
      <c r="C578" s="523">
        <f t="shared" si="38"/>
        <v>44926</v>
      </c>
      <c r="D578" s="89" t="s">
        <v>578</v>
      </c>
      <c r="E578" s="89">
        <v>4</v>
      </c>
      <c r="F578" s="89" t="s">
        <v>827</v>
      </c>
      <c r="H578" s="89">
        <f>'Справка 6'!G40</f>
        <v>16414</v>
      </c>
    </row>
    <row r="579" spans="1:8" ht="15">
      <c r="A579" s="89" t="str">
        <f t="shared" si="36"/>
        <v>Ейч Ар Кепитъл АД</v>
      </c>
      <c r="B579" s="89" t="str">
        <f t="shared" si="37"/>
        <v>204654533</v>
      </c>
      <c r="C579" s="523">
        <f t="shared" si="38"/>
        <v>44926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">
      <c r="A580" s="89" t="str">
        <f t="shared" si="36"/>
        <v>Ейч Ар Кепитъл АД</v>
      </c>
      <c r="B580" s="89" t="str">
        <f t="shared" si="37"/>
        <v>204654533</v>
      </c>
      <c r="C580" s="523">
        <f t="shared" si="38"/>
        <v>44926</v>
      </c>
      <c r="D580" s="89" t="s">
        <v>583</v>
      </c>
      <c r="E580" s="89">
        <v>4</v>
      </c>
      <c r="F580" s="89" t="s">
        <v>582</v>
      </c>
      <c r="H580" s="89">
        <f>'Справка 6'!G42</f>
        <v>16417</v>
      </c>
    </row>
    <row r="581" spans="1:8" ht="15">
      <c r="A581" s="89" t="str">
        <f t="shared" si="36"/>
        <v>Ейч Ар Кепитъл АД</v>
      </c>
      <c r="B581" s="89" t="str">
        <f t="shared" si="37"/>
        <v>204654533</v>
      </c>
      <c r="C581" s="523">
        <f t="shared" si="38"/>
        <v>44926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">
      <c r="A582" s="89" t="str">
        <f t="shared" si="36"/>
        <v>Ейч Ар Кепитъл АД</v>
      </c>
      <c r="B582" s="89" t="str">
        <f t="shared" si="37"/>
        <v>204654533</v>
      </c>
      <c r="C582" s="523">
        <f t="shared" si="38"/>
        <v>44926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">
      <c r="A583" s="89" t="str">
        <f t="shared" si="36"/>
        <v>Ейч Ар Кепитъл АД</v>
      </c>
      <c r="B583" s="89" t="str">
        <f t="shared" si="37"/>
        <v>204654533</v>
      </c>
      <c r="C583" s="523">
        <f t="shared" si="38"/>
        <v>44926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">
      <c r="A584" s="89" t="str">
        <f t="shared" si="36"/>
        <v>Ейч Ар Кепитъл АД</v>
      </c>
      <c r="B584" s="89" t="str">
        <f t="shared" si="37"/>
        <v>204654533</v>
      </c>
      <c r="C584" s="523">
        <f t="shared" si="38"/>
        <v>44926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">
      <c r="A585" s="89" t="str">
        <f t="shared" si="36"/>
        <v>Ейч Ар Кепитъл АД</v>
      </c>
      <c r="B585" s="89" t="str">
        <f t="shared" si="37"/>
        <v>204654533</v>
      </c>
      <c r="C585" s="523">
        <f t="shared" si="38"/>
        <v>44926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">
      <c r="A586" s="89" t="str">
        <f t="shared" si="36"/>
        <v>Ейч Ар Кепитъл АД</v>
      </c>
      <c r="B586" s="89" t="str">
        <f t="shared" si="37"/>
        <v>204654533</v>
      </c>
      <c r="C586" s="523">
        <f t="shared" si="38"/>
        <v>44926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">
      <c r="A587" s="89" t="str">
        <f t="shared" si="36"/>
        <v>Ейч Ар Кепитъл АД</v>
      </c>
      <c r="B587" s="89" t="str">
        <f t="shared" si="37"/>
        <v>204654533</v>
      </c>
      <c r="C587" s="523">
        <f t="shared" si="38"/>
        <v>44926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">
      <c r="A588" s="89" t="str">
        <f t="shared" si="36"/>
        <v>Ейч Ар Кепитъл АД</v>
      </c>
      <c r="B588" s="89" t="str">
        <f t="shared" si="37"/>
        <v>204654533</v>
      </c>
      <c r="C588" s="523">
        <f t="shared" si="38"/>
        <v>44926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">
      <c r="A589" s="89" t="str">
        <f aca="true" t="shared" si="39" ref="A589:A652">pdeName</f>
        <v>Ейч Ар Кепитъл АД</v>
      </c>
      <c r="B589" s="89" t="str">
        <f aca="true" t="shared" si="40" ref="B589:B652">pdeBulstat</f>
        <v>204654533</v>
      </c>
      <c r="C589" s="523">
        <f aca="true" t="shared" si="41" ref="C589:C652">endDate</f>
        <v>44926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">
      <c r="A590" s="89" t="str">
        <f t="shared" si="39"/>
        <v>Ейч Ар Кепитъл АД</v>
      </c>
      <c r="B590" s="89" t="str">
        <f t="shared" si="40"/>
        <v>204654533</v>
      </c>
      <c r="C590" s="523">
        <f t="shared" si="41"/>
        <v>44926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">
      <c r="A591" s="89" t="str">
        <f t="shared" si="39"/>
        <v>Ейч Ар Кепитъл АД</v>
      </c>
      <c r="B591" s="89" t="str">
        <f t="shared" si="40"/>
        <v>204654533</v>
      </c>
      <c r="C591" s="523">
        <f t="shared" si="41"/>
        <v>44926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">
      <c r="A592" s="89" t="str">
        <f t="shared" si="39"/>
        <v>Ейч Ар Кепитъл АД</v>
      </c>
      <c r="B592" s="89" t="str">
        <f t="shared" si="40"/>
        <v>204654533</v>
      </c>
      <c r="C592" s="523">
        <f t="shared" si="41"/>
        <v>44926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">
      <c r="A593" s="89" t="str">
        <f t="shared" si="39"/>
        <v>Ейч Ар Кепитъл АД</v>
      </c>
      <c r="B593" s="89" t="str">
        <f t="shared" si="40"/>
        <v>204654533</v>
      </c>
      <c r="C593" s="523">
        <f t="shared" si="41"/>
        <v>44926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">
      <c r="A594" s="89" t="str">
        <f t="shared" si="39"/>
        <v>Ейч Ар Кепитъл АД</v>
      </c>
      <c r="B594" s="89" t="str">
        <f t="shared" si="40"/>
        <v>204654533</v>
      </c>
      <c r="C594" s="523">
        <f t="shared" si="41"/>
        <v>44926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">
      <c r="A595" s="89" t="str">
        <f t="shared" si="39"/>
        <v>Ейч Ар Кепитъл АД</v>
      </c>
      <c r="B595" s="89" t="str">
        <f t="shared" si="40"/>
        <v>204654533</v>
      </c>
      <c r="C595" s="523">
        <f t="shared" si="41"/>
        <v>44926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">
      <c r="A596" s="89" t="str">
        <f t="shared" si="39"/>
        <v>Ейч Ар Кепитъл АД</v>
      </c>
      <c r="B596" s="89" t="str">
        <f t="shared" si="40"/>
        <v>204654533</v>
      </c>
      <c r="C596" s="523">
        <f t="shared" si="41"/>
        <v>44926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">
      <c r="A597" s="89" t="str">
        <f t="shared" si="39"/>
        <v>Ейч Ар Кепитъл АД</v>
      </c>
      <c r="B597" s="89" t="str">
        <f t="shared" si="40"/>
        <v>204654533</v>
      </c>
      <c r="C597" s="523">
        <f t="shared" si="41"/>
        <v>44926</v>
      </c>
      <c r="D597" s="89" t="s">
        <v>562</v>
      </c>
      <c r="E597" s="89">
        <v>5</v>
      </c>
      <c r="F597" s="89" t="s">
        <v>561</v>
      </c>
      <c r="H597" s="89">
        <f>'Справка 6'!H29</f>
        <v>5594</v>
      </c>
    </row>
    <row r="598" spans="1:8" ht="15">
      <c r="A598" s="89" t="str">
        <f t="shared" si="39"/>
        <v>Ейч Ар Кепитъл АД</v>
      </c>
      <c r="B598" s="89" t="str">
        <f t="shared" si="40"/>
        <v>204654533</v>
      </c>
      <c r="C598" s="523">
        <f t="shared" si="41"/>
        <v>44926</v>
      </c>
      <c r="D598" s="89" t="s">
        <v>563</v>
      </c>
      <c r="E598" s="89">
        <v>5</v>
      </c>
      <c r="F598" s="89" t="s">
        <v>108</v>
      </c>
      <c r="H598" s="89">
        <f>'Справка 6'!H30</f>
        <v>103</v>
      </c>
    </row>
    <row r="599" spans="1:8" ht="15">
      <c r="A599" s="89" t="str">
        <f t="shared" si="39"/>
        <v>Ейч Ар Кепитъл АД</v>
      </c>
      <c r="B599" s="89" t="str">
        <f t="shared" si="40"/>
        <v>204654533</v>
      </c>
      <c r="C599" s="523">
        <f t="shared" si="41"/>
        <v>44926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">
      <c r="A600" s="89" t="str">
        <f t="shared" si="39"/>
        <v>Ейч Ар Кепитъл АД</v>
      </c>
      <c r="B600" s="89" t="str">
        <f t="shared" si="40"/>
        <v>204654533</v>
      </c>
      <c r="C600" s="523">
        <f t="shared" si="41"/>
        <v>44926</v>
      </c>
      <c r="D600" s="89" t="s">
        <v>565</v>
      </c>
      <c r="E600" s="89">
        <v>5</v>
      </c>
      <c r="F600" s="89" t="s">
        <v>113</v>
      </c>
      <c r="H600" s="89">
        <f>'Справка 6'!H32</f>
        <v>3786</v>
      </c>
    </row>
    <row r="601" spans="1:8" ht="15">
      <c r="A601" s="89" t="str">
        <f t="shared" si="39"/>
        <v>Ейч Ар Кепитъл АД</v>
      </c>
      <c r="B601" s="89" t="str">
        <f t="shared" si="40"/>
        <v>204654533</v>
      </c>
      <c r="C601" s="523">
        <f t="shared" si="41"/>
        <v>44926</v>
      </c>
      <c r="D601" s="89" t="s">
        <v>566</v>
      </c>
      <c r="E601" s="89">
        <v>5</v>
      </c>
      <c r="F601" s="89" t="s">
        <v>115</v>
      </c>
      <c r="H601" s="89">
        <f>'Справка 6'!H33</f>
        <v>1705</v>
      </c>
    </row>
    <row r="602" spans="1:8" ht="15">
      <c r="A602" s="89" t="str">
        <f t="shared" si="39"/>
        <v>Ейч Ар Кепитъл АД</v>
      </c>
      <c r="B602" s="89" t="str">
        <f t="shared" si="40"/>
        <v>204654533</v>
      </c>
      <c r="C602" s="523">
        <f t="shared" si="41"/>
        <v>44926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">
      <c r="A603" s="89" t="str">
        <f t="shared" si="39"/>
        <v>Ейч Ар Кепитъл АД</v>
      </c>
      <c r="B603" s="89" t="str">
        <f t="shared" si="40"/>
        <v>204654533</v>
      </c>
      <c r="C603" s="523">
        <f t="shared" si="41"/>
        <v>44926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">
      <c r="A604" s="89" t="str">
        <f t="shared" si="39"/>
        <v>Ейч Ар Кепитъл АД</v>
      </c>
      <c r="B604" s="89" t="str">
        <f t="shared" si="40"/>
        <v>204654533</v>
      </c>
      <c r="C604" s="523">
        <f t="shared" si="41"/>
        <v>44926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">
      <c r="A605" s="89" t="str">
        <f t="shared" si="39"/>
        <v>Ейч Ар Кепитъл АД</v>
      </c>
      <c r="B605" s="89" t="str">
        <f t="shared" si="40"/>
        <v>204654533</v>
      </c>
      <c r="C605" s="523">
        <f t="shared" si="41"/>
        <v>44926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">
      <c r="A606" s="89" t="str">
        <f t="shared" si="39"/>
        <v>Ейч Ар Кепитъл АД</v>
      </c>
      <c r="B606" s="89" t="str">
        <f t="shared" si="40"/>
        <v>204654533</v>
      </c>
      <c r="C606" s="523">
        <f t="shared" si="41"/>
        <v>44926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">
      <c r="A607" s="89" t="str">
        <f t="shared" si="39"/>
        <v>Ейч Ар Кепитъл АД</v>
      </c>
      <c r="B607" s="89" t="str">
        <f t="shared" si="40"/>
        <v>204654533</v>
      </c>
      <c r="C607" s="523">
        <f t="shared" si="41"/>
        <v>44926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">
      <c r="A608" s="89" t="str">
        <f t="shared" si="39"/>
        <v>Ейч Ар Кепитъл АД</v>
      </c>
      <c r="B608" s="89" t="str">
        <f t="shared" si="40"/>
        <v>204654533</v>
      </c>
      <c r="C608" s="523">
        <f t="shared" si="41"/>
        <v>44926</v>
      </c>
      <c r="D608" s="89" t="s">
        <v>578</v>
      </c>
      <c r="E608" s="89">
        <v>5</v>
      </c>
      <c r="F608" s="89" t="s">
        <v>827</v>
      </c>
      <c r="H608" s="89">
        <f>'Справка 6'!H40</f>
        <v>5594</v>
      </c>
    </row>
    <row r="609" spans="1:8" ht="15">
      <c r="A609" s="89" t="str">
        <f t="shared" si="39"/>
        <v>Ейч Ар Кепитъл АД</v>
      </c>
      <c r="B609" s="89" t="str">
        <f t="shared" si="40"/>
        <v>204654533</v>
      </c>
      <c r="C609" s="523">
        <f t="shared" si="41"/>
        <v>44926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">
      <c r="A610" s="89" t="str">
        <f t="shared" si="39"/>
        <v>Ейч Ар Кепитъл АД</v>
      </c>
      <c r="B610" s="89" t="str">
        <f t="shared" si="40"/>
        <v>204654533</v>
      </c>
      <c r="C610" s="523">
        <f t="shared" si="41"/>
        <v>44926</v>
      </c>
      <c r="D610" s="89" t="s">
        <v>583</v>
      </c>
      <c r="E610" s="89">
        <v>5</v>
      </c>
      <c r="F610" s="89" t="s">
        <v>582</v>
      </c>
      <c r="H610" s="89">
        <f>'Справка 6'!H42</f>
        <v>5594</v>
      </c>
    </row>
    <row r="611" spans="1:8" ht="15">
      <c r="A611" s="89" t="str">
        <f t="shared" si="39"/>
        <v>Ейч Ар Кепитъл АД</v>
      </c>
      <c r="B611" s="89" t="str">
        <f t="shared" si="40"/>
        <v>204654533</v>
      </c>
      <c r="C611" s="523">
        <f t="shared" si="41"/>
        <v>44926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">
      <c r="A612" s="89" t="str">
        <f t="shared" si="39"/>
        <v>Ейч Ар Кепитъл АД</v>
      </c>
      <c r="B612" s="89" t="str">
        <f t="shared" si="40"/>
        <v>204654533</v>
      </c>
      <c r="C612" s="523">
        <f t="shared" si="41"/>
        <v>44926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">
      <c r="A613" s="89" t="str">
        <f t="shared" si="39"/>
        <v>Ейч Ар Кепитъл АД</v>
      </c>
      <c r="B613" s="89" t="str">
        <f t="shared" si="40"/>
        <v>204654533</v>
      </c>
      <c r="C613" s="523">
        <f t="shared" si="41"/>
        <v>44926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">
      <c r="A614" s="89" t="str">
        <f t="shared" si="39"/>
        <v>Ейч Ар Кепитъл АД</v>
      </c>
      <c r="B614" s="89" t="str">
        <f t="shared" si="40"/>
        <v>204654533</v>
      </c>
      <c r="C614" s="523">
        <f t="shared" si="41"/>
        <v>44926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">
      <c r="A615" s="89" t="str">
        <f t="shared" si="39"/>
        <v>Ейч Ар Кепитъл АД</v>
      </c>
      <c r="B615" s="89" t="str">
        <f t="shared" si="40"/>
        <v>204654533</v>
      </c>
      <c r="C615" s="523">
        <f t="shared" si="41"/>
        <v>44926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">
      <c r="A616" s="89" t="str">
        <f t="shared" si="39"/>
        <v>Ейч Ар Кепитъл АД</v>
      </c>
      <c r="B616" s="89" t="str">
        <f t="shared" si="40"/>
        <v>204654533</v>
      </c>
      <c r="C616" s="523">
        <f t="shared" si="41"/>
        <v>44926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">
      <c r="A617" s="89" t="str">
        <f t="shared" si="39"/>
        <v>Ейч Ар Кепитъл АД</v>
      </c>
      <c r="B617" s="89" t="str">
        <f t="shared" si="40"/>
        <v>204654533</v>
      </c>
      <c r="C617" s="523">
        <f t="shared" si="41"/>
        <v>44926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">
      <c r="A618" s="89" t="str">
        <f t="shared" si="39"/>
        <v>Ейч Ар Кепитъл АД</v>
      </c>
      <c r="B618" s="89" t="str">
        <f t="shared" si="40"/>
        <v>204654533</v>
      </c>
      <c r="C618" s="523">
        <f t="shared" si="41"/>
        <v>44926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">
      <c r="A619" s="89" t="str">
        <f t="shared" si="39"/>
        <v>Ейч Ар Кепитъл АД</v>
      </c>
      <c r="B619" s="89" t="str">
        <f t="shared" si="40"/>
        <v>204654533</v>
      </c>
      <c r="C619" s="523">
        <f t="shared" si="41"/>
        <v>44926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">
      <c r="A620" s="89" t="str">
        <f t="shared" si="39"/>
        <v>Ейч Ар Кепитъл АД</v>
      </c>
      <c r="B620" s="89" t="str">
        <f t="shared" si="40"/>
        <v>204654533</v>
      </c>
      <c r="C620" s="523">
        <f t="shared" si="41"/>
        <v>44926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">
      <c r="A621" s="89" t="str">
        <f t="shared" si="39"/>
        <v>Ейч Ар Кепитъл АД</v>
      </c>
      <c r="B621" s="89" t="str">
        <f t="shared" si="40"/>
        <v>204654533</v>
      </c>
      <c r="C621" s="523">
        <f t="shared" si="41"/>
        <v>44926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">
      <c r="A622" s="89" t="str">
        <f t="shared" si="39"/>
        <v>Ейч Ар Кепитъл АД</v>
      </c>
      <c r="B622" s="89" t="str">
        <f t="shared" si="40"/>
        <v>204654533</v>
      </c>
      <c r="C622" s="523">
        <f t="shared" si="41"/>
        <v>44926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">
      <c r="A623" s="89" t="str">
        <f t="shared" si="39"/>
        <v>Ейч Ар Кепитъл АД</v>
      </c>
      <c r="B623" s="89" t="str">
        <f t="shared" si="40"/>
        <v>204654533</v>
      </c>
      <c r="C623" s="523">
        <f t="shared" si="41"/>
        <v>44926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">
      <c r="A624" s="89" t="str">
        <f t="shared" si="39"/>
        <v>Ейч Ар Кепитъл АД</v>
      </c>
      <c r="B624" s="89" t="str">
        <f t="shared" si="40"/>
        <v>204654533</v>
      </c>
      <c r="C624" s="523">
        <f t="shared" si="41"/>
        <v>44926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">
      <c r="A625" s="89" t="str">
        <f t="shared" si="39"/>
        <v>Ейч Ар Кепитъл АД</v>
      </c>
      <c r="B625" s="89" t="str">
        <f t="shared" si="40"/>
        <v>204654533</v>
      </c>
      <c r="C625" s="523">
        <f t="shared" si="41"/>
        <v>44926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">
      <c r="A626" s="89" t="str">
        <f t="shared" si="39"/>
        <v>Ейч Ар Кепитъл АД</v>
      </c>
      <c r="B626" s="89" t="str">
        <f t="shared" si="40"/>
        <v>204654533</v>
      </c>
      <c r="C626" s="523">
        <f t="shared" si="41"/>
        <v>44926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">
      <c r="A627" s="89" t="str">
        <f t="shared" si="39"/>
        <v>Ейч Ар Кепитъл АД</v>
      </c>
      <c r="B627" s="89" t="str">
        <f t="shared" si="40"/>
        <v>204654533</v>
      </c>
      <c r="C627" s="523">
        <f t="shared" si="41"/>
        <v>44926</v>
      </c>
      <c r="D627" s="89" t="s">
        <v>562</v>
      </c>
      <c r="E627" s="89">
        <v>6</v>
      </c>
      <c r="F627" s="89" t="s">
        <v>561</v>
      </c>
      <c r="H627" s="89">
        <f>'Справка 6'!I29</f>
        <v>1371</v>
      </c>
    </row>
    <row r="628" spans="1:8" ht="15">
      <c r="A628" s="89" t="str">
        <f t="shared" si="39"/>
        <v>Ейч Ар Кепитъл АД</v>
      </c>
      <c r="B628" s="89" t="str">
        <f t="shared" si="40"/>
        <v>204654533</v>
      </c>
      <c r="C628" s="523">
        <f t="shared" si="41"/>
        <v>44926</v>
      </c>
      <c r="D628" s="89" t="s">
        <v>563</v>
      </c>
      <c r="E628" s="89">
        <v>6</v>
      </c>
      <c r="F628" s="89" t="s">
        <v>108</v>
      </c>
      <c r="H628" s="89">
        <f>'Справка 6'!I30</f>
        <v>687</v>
      </c>
    </row>
    <row r="629" spans="1:8" ht="15">
      <c r="A629" s="89" t="str">
        <f t="shared" si="39"/>
        <v>Ейч Ар Кепитъл АД</v>
      </c>
      <c r="B629" s="89" t="str">
        <f t="shared" si="40"/>
        <v>204654533</v>
      </c>
      <c r="C629" s="523">
        <f t="shared" si="41"/>
        <v>44926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">
      <c r="A630" s="89" t="str">
        <f t="shared" si="39"/>
        <v>Ейч Ар Кепитъл АД</v>
      </c>
      <c r="B630" s="89" t="str">
        <f t="shared" si="40"/>
        <v>204654533</v>
      </c>
      <c r="C630" s="523">
        <f t="shared" si="41"/>
        <v>44926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">
      <c r="A631" s="89" t="str">
        <f t="shared" si="39"/>
        <v>Ейч Ар Кепитъл АД</v>
      </c>
      <c r="B631" s="89" t="str">
        <f t="shared" si="40"/>
        <v>204654533</v>
      </c>
      <c r="C631" s="523">
        <f t="shared" si="41"/>
        <v>44926</v>
      </c>
      <c r="D631" s="89" t="s">
        <v>566</v>
      </c>
      <c r="E631" s="89">
        <v>6</v>
      </c>
      <c r="F631" s="89" t="s">
        <v>115</v>
      </c>
      <c r="H631" s="89">
        <f>'Справка 6'!I33</f>
        <v>684</v>
      </c>
    </row>
    <row r="632" spans="1:8" ht="15">
      <c r="A632" s="89" t="str">
        <f t="shared" si="39"/>
        <v>Ейч Ар Кепитъл АД</v>
      </c>
      <c r="B632" s="89" t="str">
        <f t="shared" si="40"/>
        <v>204654533</v>
      </c>
      <c r="C632" s="523">
        <f t="shared" si="41"/>
        <v>44926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">
      <c r="A633" s="89" t="str">
        <f t="shared" si="39"/>
        <v>Ейч Ар Кепитъл АД</v>
      </c>
      <c r="B633" s="89" t="str">
        <f t="shared" si="40"/>
        <v>204654533</v>
      </c>
      <c r="C633" s="523">
        <f t="shared" si="41"/>
        <v>44926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">
      <c r="A634" s="89" t="str">
        <f t="shared" si="39"/>
        <v>Ейч Ар Кепитъл АД</v>
      </c>
      <c r="B634" s="89" t="str">
        <f t="shared" si="40"/>
        <v>204654533</v>
      </c>
      <c r="C634" s="523">
        <f t="shared" si="41"/>
        <v>44926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">
      <c r="A635" s="89" t="str">
        <f t="shared" si="39"/>
        <v>Ейч Ар Кепитъл АД</v>
      </c>
      <c r="B635" s="89" t="str">
        <f t="shared" si="40"/>
        <v>204654533</v>
      </c>
      <c r="C635" s="523">
        <f t="shared" si="41"/>
        <v>44926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">
      <c r="A636" s="89" t="str">
        <f t="shared" si="39"/>
        <v>Ейч Ар Кепитъл АД</v>
      </c>
      <c r="B636" s="89" t="str">
        <f t="shared" si="40"/>
        <v>204654533</v>
      </c>
      <c r="C636" s="523">
        <f t="shared" si="41"/>
        <v>44926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">
      <c r="A637" s="89" t="str">
        <f t="shared" si="39"/>
        <v>Ейч Ар Кепитъл АД</v>
      </c>
      <c r="B637" s="89" t="str">
        <f t="shared" si="40"/>
        <v>204654533</v>
      </c>
      <c r="C637" s="523">
        <f t="shared" si="41"/>
        <v>44926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">
      <c r="A638" s="89" t="str">
        <f t="shared" si="39"/>
        <v>Ейч Ар Кепитъл АД</v>
      </c>
      <c r="B638" s="89" t="str">
        <f t="shared" si="40"/>
        <v>204654533</v>
      </c>
      <c r="C638" s="523">
        <f t="shared" si="41"/>
        <v>44926</v>
      </c>
      <c r="D638" s="89" t="s">
        <v>578</v>
      </c>
      <c r="E638" s="89">
        <v>6</v>
      </c>
      <c r="F638" s="89" t="s">
        <v>827</v>
      </c>
      <c r="H638" s="89">
        <f>'Справка 6'!I40</f>
        <v>1371</v>
      </c>
    </row>
    <row r="639" spans="1:8" ht="15">
      <c r="A639" s="89" t="str">
        <f t="shared" si="39"/>
        <v>Ейч Ар Кепитъл АД</v>
      </c>
      <c r="B639" s="89" t="str">
        <f t="shared" si="40"/>
        <v>204654533</v>
      </c>
      <c r="C639" s="523">
        <f t="shared" si="41"/>
        <v>44926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">
      <c r="A640" s="89" t="str">
        <f t="shared" si="39"/>
        <v>Ейч Ар Кепитъл АД</v>
      </c>
      <c r="B640" s="89" t="str">
        <f t="shared" si="40"/>
        <v>204654533</v>
      </c>
      <c r="C640" s="523">
        <f t="shared" si="41"/>
        <v>44926</v>
      </c>
      <c r="D640" s="89" t="s">
        <v>583</v>
      </c>
      <c r="E640" s="89">
        <v>6</v>
      </c>
      <c r="F640" s="89" t="s">
        <v>582</v>
      </c>
      <c r="H640" s="89">
        <f>'Справка 6'!I42</f>
        <v>1371</v>
      </c>
    </row>
    <row r="641" spans="1:8" ht="15">
      <c r="A641" s="89" t="str">
        <f t="shared" si="39"/>
        <v>Ейч Ар Кепитъл АД</v>
      </c>
      <c r="B641" s="89" t="str">
        <f t="shared" si="40"/>
        <v>204654533</v>
      </c>
      <c r="C641" s="523">
        <f t="shared" si="41"/>
        <v>44926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">
      <c r="A642" s="89" t="str">
        <f t="shared" si="39"/>
        <v>Ейч Ар Кепитъл АД</v>
      </c>
      <c r="B642" s="89" t="str">
        <f t="shared" si="40"/>
        <v>204654533</v>
      </c>
      <c r="C642" s="523">
        <f t="shared" si="41"/>
        <v>44926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">
      <c r="A643" s="89" t="str">
        <f t="shared" si="39"/>
        <v>Ейч Ар Кепитъл АД</v>
      </c>
      <c r="B643" s="89" t="str">
        <f t="shared" si="40"/>
        <v>204654533</v>
      </c>
      <c r="C643" s="523">
        <f t="shared" si="41"/>
        <v>44926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">
      <c r="A644" s="89" t="str">
        <f t="shared" si="39"/>
        <v>Ейч Ар Кепитъл АД</v>
      </c>
      <c r="B644" s="89" t="str">
        <f t="shared" si="40"/>
        <v>204654533</v>
      </c>
      <c r="C644" s="523">
        <f t="shared" si="41"/>
        <v>44926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">
      <c r="A645" s="89" t="str">
        <f t="shared" si="39"/>
        <v>Ейч Ар Кепитъл АД</v>
      </c>
      <c r="B645" s="89" t="str">
        <f t="shared" si="40"/>
        <v>204654533</v>
      </c>
      <c r="C645" s="523">
        <f t="shared" si="41"/>
        <v>44926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 ht="15">
      <c r="A646" s="89" t="str">
        <f t="shared" si="39"/>
        <v>Ейч Ар Кепитъл АД</v>
      </c>
      <c r="B646" s="89" t="str">
        <f t="shared" si="40"/>
        <v>204654533</v>
      </c>
      <c r="C646" s="523">
        <f t="shared" si="41"/>
        <v>44926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">
      <c r="A647" s="89" t="str">
        <f t="shared" si="39"/>
        <v>Ейч Ар Кепитъл АД</v>
      </c>
      <c r="B647" s="89" t="str">
        <f t="shared" si="40"/>
        <v>204654533</v>
      </c>
      <c r="C647" s="523">
        <f t="shared" si="41"/>
        <v>44926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">
      <c r="A648" s="89" t="str">
        <f t="shared" si="39"/>
        <v>Ейч Ар Кепитъл АД</v>
      </c>
      <c r="B648" s="89" t="str">
        <f t="shared" si="40"/>
        <v>204654533</v>
      </c>
      <c r="C648" s="523">
        <f t="shared" si="41"/>
        <v>44926</v>
      </c>
      <c r="D648" s="89" t="s">
        <v>543</v>
      </c>
      <c r="E648" s="89">
        <v>7</v>
      </c>
      <c r="F648" s="89" t="s">
        <v>542</v>
      </c>
      <c r="H648" s="89">
        <f>'Справка 6'!J18</f>
        <v>3</v>
      </c>
    </row>
    <row r="649" spans="1:8" ht="15">
      <c r="A649" s="89" t="str">
        <f t="shared" si="39"/>
        <v>Ейч Ар Кепитъл АД</v>
      </c>
      <c r="B649" s="89" t="str">
        <f t="shared" si="40"/>
        <v>204654533</v>
      </c>
      <c r="C649" s="523">
        <f t="shared" si="41"/>
        <v>44926</v>
      </c>
      <c r="D649" s="89" t="s">
        <v>545</v>
      </c>
      <c r="E649" s="89">
        <v>7</v>
      </c>
      <c r="F649" s="89" t="s">
        <v>828</v>
      </c>
      <c r="H649" s="89">
        <f>'Справка 6'!J19</f>
        <v>3</v>
      </c>
    </row>
    <row r="650" spans="1:8" ht="15">
      <c r="A650" s="89" t="str">
        <f t="shared" si="39"/>
        <v>Ейч Ар Кепитъл АД</v>
      </c>
      <c r="B650" s="89" t="str">
        <f t="shared" si="40"/>
        <v>204654533</v>
      </c>
      <c r="C650" s="523">
        <f t="shared" si="41"/>
        <v>44926</v>
      </c>
      <c r="D650" s="89" t="s">
        <v>547</v>
      </c>
      <c r="E650" s="89">
        <v>7</v>
      </c>
      <c r="F650" s="89" t="s">
        <v>546</v>
      </c>
      <c r="H650" s="89">
        <f>'Справка 6'!J20</f>
        <v>0</v>
      </c>
    </row>
    <row r="651" spans="1:8" ht="15">
      <c r="A651" s="89" t="str">
        <f t="shared" si="39"/>
        <v>Ейч Ар Кепитъл АД</v>
      </c>
      <c r="B651" s="89" t="str">
        <f t="shared" si="40"/>
        <v>204654533</v>
      </c>
      <c r="C651" s="523">
        <f t="shared" si="41"/>
        <v>44926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">
      <c r="A652" s="89" t="str">
        <f t="shared" si="39"/>
        <v>Ейч Ар Кепитъл АД</v>
      </c>
      <c r="B652" s="89" t="str">
        <f t="shared" si="40"/>
        <v>204654533</v>
      </c>
      <c r="C652" s="523">
        <f t="shared" si="41"/>
        <v>44926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">
      <c r="A653" s="89" t="str">
        <f aca="true" t="shared" si="42" ref="A653:A716">pdeName</f>
        <v>Ейч Ар Кепитъл АД</v>
      </c>
      <c r="B653" s="89" t="str">
        <f aca="true" t="shared" si="43" ref="B653:B716">pdeBulstat</f>
        <v>204654533</v>
      </c>
      <c r="C653" s="523">
        <f aca="true" t="shared" si="44" ref="C653:C716">endDate</f>
        <v>44926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">
      <c r="A654" s="89" t="str">
        <f t="shared" si="42"/>
        <v>Ейч Ар Кепитъл АД</v>
      </c>
      <c r="B654" s="89" t="str">
        <f t="shared" si="43"/>
        <v>204654533</v>
      </c>
      <c r="C654" s="523">
        <f t="shared" si="44"/>
        <v>44926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">
      <c r="A655" s="89" t="str">
        <f t="shared" si="42"/>
        <v>Ейч Ар Кепитъл АД</v>
      </c>
      <c r="B655" s="89" t="str">
        <f t="shared" si="43"/>
        <v>204654533</v>
      </c>
      <c r="C655" s="523">
        <f t="shared" si="44"/>
        <v>44926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">
      <c r="A656" s="89" t="str">
        <f t="shared" si="42"/>
        <v>Ейч Ар Кепитъл АД</v>
      </c>
      <c r="B656" s="89" t="str">
        <f t="shared" si="43"/>
        <v>204654533</v>
      </c>
      <c r="C656" s="523">
        <f t="shared" si="44"/>
        <v>44926</v>
      </c>
      <c r="D656" s="89" t="s">
        <v>560</v>
      </c>
      <c r="E656" s="89">
        <v>7</v>
      </c>
      <c r="F656" s="89" t="s">
        <v>863</v>
      </c>
      <c r="H656" s="89">
        <f>'Справка 6'!J27</f>
        <v>0</v>
      </c>
    </row>
    <row r="657" spans="1:8" ht="15">
      <c r="A657" s="89" t="str">
        <f t="shared" si="42"/>
        <v>Ейч Ар Кепитъл АД</v>
      </c>
      <c r="B657" s="89" t="str">
        <f t="shared" si="43"/>
        <v>204654533</v>
      </c>
      <c r="C657" s="523">
        <f t="shared" si="44"/>
        <v>44926</v>
      </c>
      <c r="D657" s="89" t="s">
        <v>562</v>
      </c>
      <c r="E657" s="89">
        <v>7</v>
      </c>
      <c r="F657" s="89" t="s">
        <v>561</v>
      </c>
      <c r="H657" s="89">
        <f>'Справка 6'!J29</f>
        <v>20637</v>
      </c>
    </row>
    <row r="658" spans="1:8" ht="15">
      <c r="A658" s="89" t="str">
        <f t="shared" si="42"/>
        <v>Ейч Ар Кепитъл АД</v>
      </c>
      <c r="B658" s="89" t="str">
        <f t="shared" si="43"/>
        <v>204654533</v>
      </c>
      <c r="C658" s="523">
        <f t="shared" si="44"/>
        <v>44926</v>
      </c>
      <c r="D658" s="89" t="s">
        <v>563</v>
      </c>
      <c r="E658" s="89">
        <v>7</v>
      </c>
      <c r="F658" s="89" t="s">
        <v>108</v>
      </c>
      <c r="H658" s="89">
        <f>'Справка 6'!J30</f>
        <v>1152</v>
      </c>
    </row>
    <row r="659" spans="1:8" ht="15">
      <c r="A659" s="89" t="str">
        <f t="shared" si="42"/>
        <v>Ейч Ар Кепитъл АД</v>
      </c>
      <c r="B659" s="89" t="str">
        <f t="shared" si="43"/>
        <v>204654533</v>
      </c>
      <c r="C659" s="523">
        <f t="shared" si="44"/>
        <v>44926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">
      <c r="A660" s="89" t="str">
        <f t="shared" si="42"/>
        <v>Ейч Ар Кепитъл АД</v>
      </c>
      <c r="B660" s="89" t="str">
        <f t="shared" si="43"/>
        <v>204654533</v>
      </c>
      <c r="C660" s="523">
        <f t="shared" si="44"/>
        <v>44926</v>
      </c>
      <c r="D660" s="89" t="s">
        <v>565</v>
      </c>
      <c r="E660" s="89">
        <v>7</v>
      </c>
      <c r="F660" s="89" t="s">
        <v>113</v>
      </c>
      <c r="H660" s="89">
        <f>'Справка 6'!J32</f>
        <v>10879</v>
      </c>
    </row>
    <row r="661" spans="1:8" ht="15">
      <c r="A661" s="89" t="str">
        <f t="shared" si="42"/>
        <v>Ейч Ар Кепитъл АД</v>
      </c>
      <c r="B661" s="89" t="str">
        <f t="shared" si="43"/>
        <v>204654533</v>
      </c>
      <c r="C661" s="523">
        <f t="shared" si="44"/>
        <v>44926</v>
      </c>
      <c r="D661" s="89" t="s">
        <v>566</v>
      </c>
      <c r="E661" s="89">
        <v>7</v>
      </c>
      <c r="F661" s="89" t="s">
        <v>115</v>
      </c>
      <c r="H661" s="89">
        <f>'Справка 6'!J33</f>
        <v>8606</v>
      </c>
    </row>
    <row r="662" spans="1:8" ht="15">
      <c r="A662" s="89" t="str">
        <f t="shared" si="42"/>
        <v>Ейч Ар Кепитъл АД</v>
      </c>
      <c r="B662" s="89" t="str">
        <f t="shared" si="43"/>
        <v>204654533</v>
      </c>
      <c r="C662" s="523">
        <f t="shared" si="44"/>
        <v>44926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">
      <c r="A663" s="89" t="str">
        <f t="shared" si="42"/>
        <v>Ейч Ар Кепитъл АД</v>
      </c>
      <c r="B663" s="89" t="str">
        <f t="shared" si="43"/>
        <v>204654533</v>
      </c>
      <c r="C663" s="523">
        <f t="shared" si="44"/>
        <v>44926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">
      <c r="A664" s="89" t="str">
        <f t="shared" si="42"/>
        <v>Ейч Ар Кепитъл АД</v>
      </c>
      <c r="B664" s="89" t="str">
        <f t="shared" si="43"/>
        <v>204654533</v>
      </c>
      <c r="C664" s="523">
        <f t="shared" si="44"/>
        <v>44926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">
      <c r="A665" s="89" t="str">
        <f t="shared" si="42"/>
        <v>Ейч Ар Кепитъл АД</v>
      </c>
      <c r="B665" s="89" t="str">
        <f t="shared" si="43"/>
        <v>204654533</v>
      </c>
      <c r="C665" s="523">
        <f t="shared" si="44"/>
        <v>44926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">
      <c r="A666" s="89" t="str">
        <f t="shared" si="42"/>
        <v>Ейч Ар Кепитъл АД</v>
      </c>
      <c r="B666" s="89" t="str">
        <f t="shared" si="43"/>
        <v>204654533</v>
      </c>
      <c r="C666" s="523">
        <f t="shared" si="44"/>
        <v>44926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">
      <c r="A667" s="89" t="str">
        <f t="shared" si="42"/>
        <v>Ейч Ар Кепитъл АД</v>
      </c>
      <c r="B667" s="89" t="str">
        <f t="shared" si="43"/>
        <v>204654533</v>
      </c>
      <c r="C667" s="523">
        <f t="shared" si="44"/>
        <v>44926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">
      <c r="A668" s="89" t="str">
        <f t="shared" si="42"/>
        <v>Ейч Ар Кепитъл АД</v>
      </c>
      <c r="B668" s="89" t="str">
        <f t="shared" si="43"/>
        <v>204654533</v>
      </c>
      <c r="C668" s="523">
        <f t="shared" si="44"/>
        <v>44926</v>
      </c>
      <c r="D668" s="89" t="s">
        <v>578</v>
      </c>
      <c r="E668" s="89">
        <v>7</v>
      </c>
      <c r="F668" s="89" t="s">
        <v>827</v>
      </c>
      <c r="H668" s="89">
        <f>'Справка 6'!J40</f>
        <v>20637</v>
      </c>
    </row>
    <row r="669" spans="1:8" ht="15">
      <c r="A669" s="89" t="str">
        <f t="shared" si="42"/>
        <v>Ейч Ар Кепитъл АД</v>
      </c>
      <c r="B669" s="89" t="str">
        <f t="shared" si="43"/>
        <v>204654533</v>
      </c>
      <c r="C669" s="523">
        <f t="shared" si="44"/>
        <v>44926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">
      <c r="A670" s="89" t="str">
        <f t="shared" si="42"/>
        <v>Ейч Ар Кепитъл АД</v>
      </c>
      <c r="B670" s="89" t="str">
        <f t="shared" si="43"/>
        <v>204654533</v>
      </c>
      <c r="C670" s="523">
        <f t="shared" si="44"/>
        <v>44926</v>
      </c>
      <c r="D670" s="89" t="s">
        <v>583</v>
      </c>
      <c r="E670" s="89">
        <v>7</v>
      </c>
      <c r="F670" s="89" t="s">
        <v>582</v>
      </c>
      <c r="H670" s="89">
        <f>'Справка 6'!J42</f>
        <v>20640</v>
      </c>
    </row>
    <row r="671" spans="1:8" ht="15">
      <c r="A671" s="89" t="str">
        <f t="shared" si="42"/>
        <v>Ейч Ар Кепитъл АД</v>
      </c>
      <c r="B671" s="89" t="str">
        <f t="shared" si="43"/>
        <v>204654533</v>
      </c>
      <c r="C671" s="523">
        <f t="shared" si="44"/>
        <v>44926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">
      <c r="A672" s="89" t="str">
        <f t="shared" si="42"/>
        <v>Ейч Ар Кепитъл АД</v>
      </c>
      <c r="B672" s="89" t="str">
        <f t="shared" si="43"/>
        <v>204654533</v>
      </c>
      <c r="C672" s="523">
        <f t="shared" si="44"/>
        <v>44926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">
      <c r="A673" s="89" t="str">
        <f t="shared" si="42"/>
        <v>Ейч Ар Кепитъл АД</v>
      </c>
      <c r="B673" s="89" t="str">
        <f t="shared" si="43"/>
        <v>204654533</v>
      </c>
      <c r="C673" s="523">
        <f t="shared" si="44"/>
        <v>44926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">
      <c r="A674" s="89" t="str">
        <f t="shared" si="42"/>
        <v>Ейч Ар Кепитъл АД</v>
      </c>
      <c r="B674" s="89" t="str">
        <f t="shared" si="43"/>
        <v>204654533</v>
      </c>
      <c r="C674" s="523">
        <f t="shared" si="44"/>
        <v>44926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">
      <c r="A675" s="89" t="str">
        <f t="shared" si="42"/>
        <v>Ейч Ар Кепитъл АД</v>
      </c>
      <c r="B675" s="89" t="str">
        <f t="shared" si="43"/>
        <v>204654533</v>
      </c>
      <c r="C675" s="523">
        <f t="shared" si="44"/>
        <v>44926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 ht="15">
      <c r="A676" s="89" t="str">
        <f t="shared" si="42"/>
        <v>Ейч Ар Кепитъл АД</v>
      </c>
      <c r="B676" s="89" t="str">
        <f t="shared" si="43"/>
        <v>204654533</v>
      </c>
      <c r="C676" s="523">
        <f t="shared" si="44"/>
        <v>44926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">
      <c r="A677" s="89" t="str">
        <f t="shared" si="42"/>
        <v>Ейч Ар Кепитъл АД</v>
      </c>
      <c r="B677" s="89" t="str">
        <f t="shared" si="43"/>
        <v>204654533</v>
      </c>
      <c r="C677" s="523">
        <f t="shared" si="44"/>
        <v>44926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">
      <c r="A678" s="89" t="str">
        <f t="shared" si="42"/>
        <v>Ейч Ар Кепитъл АД</v>
      </c>
      <c r="B678" s="89" t="str">
        <f t="shared" si="43"/>
        <v>204654533</v>
      </c>
      <c r="C678" s="523">
        <f t="shared" si="44"/>
        <v>44926</v>
      </c>
      <c r="D678" s="89" t="s">
        <v>543</v>
      </c>
      <c r="E678" s="89">
        <v>8</v>
      </c>
      <c r="F678" s="89" t="s">
        <v>542</v>
      </c>
      <c r="H678" s="89">
        <f>'Справка 6'!K18</f>
        <v>1</v>
      </c>
    </row>
    <row r="679" spans="1:8" ht="15">
      <c r="A679" s="89" t="str">
        <f t="shared" si="42"/>
        <v>Ейч Ар Кепитъл АД</v>
      </c>
      <c r="B679" s="89" t="str">
        <f t="shared" si="43"/>
        <v>204654533</v>
      </c>
      <c r="C679" s="523">
        <f t="shared" si="44"/>
        <v>44926</v>
      </c>
      <c r="D679" s="89" t="s">
        <v>545</v>
      </c>
      <c r="E679" s="89">
        <v>8</v>
      </c>
      <c r="F679" s="89" t="s">
        <v>828</v>
      </c>
      <c r="H679" s="89">
        <f>'Справка 6'!K19</f>
        <v>1</v>
      </c>
    </row>
    <row r="680" spans="1:8" ht="15">
      <c r="A680" s="89" t="str">
        <f t="shared" si="42"/>
        <v>Ейч Ар Кепитъл АД</v>
      </c>
      <c r="B680" s="89" t="str">
        <f t="shared" si="43"/>
        <v>204654533</v>
      </c>
      <c r="C680" s="523">
        <f t="shared" si="44"/>
        <v>44926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">
      <c r="A681" s="89" t="str">
        <f t="shared" si="42"/>
        <v>Ейч Ар Кепитъл АД</v>
      </c>
      <c r="B681" s="89" t="str">
        <f t="shared" si="43"/>
        <v>204654533</v>
      </c>
      <c r="C681" s="523">
        <f t="shared" si="44"/>
        <v>44926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">
      <c r="A682" s="89" t="str">
        <f t="shared" si="42"/>
        <v>Ейч Ар Кепитъл АД</v>
      </c>
      <c r="B682" s="89" t="str">
        <f t="shared" si="43"/>
        <v>204654533</v>
      </c>
      <c r="C682" s="523">
        <f t="shared" si="44"/>
        <v>44926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">
      <c r="A683" s="89" t="str">
        <f t="shared" si="42"/>
        <v>Ейч Ар Кепитъл АД</v>
      </c>
      <c r="B683" s="89" t="str">
        <f t="shared" si="43"/>
        <v>204654533</v>
      </c>
      <c r="C683" s="523">
        <f t="shared" si="44"/>
        <v>44926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">
      <c r="A684" s="89" t="str">
        <f t="shared" si="42"/>
        <v>Ейч Ар Кепитъл АД</v>
      </c>
      <c r="B684" s="89" t="str">
        <f t="shared" si="43"/>
        <v>204654533</v>
      </c>
      <c r="C684" s="523">
        <f t="shared" si="44"/>
        <v>44926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">
      <c r="A685" s="89" t="str">
        <f t="shared" si="42"/>
        <v>Ейч Ар Кепитъл АД</v>
      </c>
      <c r="B685" s="89" t="str">
        <f t="shared" si="43"/>
        <v>204654533</v>
      </c>
      <c r="C685" s="523">
        <f t="shared" si="44"/>
        <v>44926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">
      <c r="A686" s="89" t="str">
        <f t="shared" si="42"/>
        <v>Ейч Ар Кепитъл АД</v>
      </c>
      <c r="B686" s="89" t="str">
        <f t="shared" si="43"/>
        <v>204654533</v>
      </c>
      <c r="C686" s="523">
        <f t="shared" si="44"/>
        <v>44926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">
      <c r="A687" s="89" t="str">
        <f t="shared" si="42"/>
        <v>Ейч Ар Кепитъл АД</v>
      </c>
      <c r="B687" s="89" t="str">
        <f t="shared" si="43"/>
        <v>204654533</v>
      </c>
      <c r="C687" s="523">
        <f t="shared" si="44"/>
        <v>44926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">
      <c r="A688" s="89" t="str">
        <f t="shared" si="42"/>
        <v>Ейч Ар Кепитъл АД</v>
      </c>
      <c r="B688" s="89" t="str">
        <f t="shared" si="43"/>
        <v>204654533</v>
      </c>
      <c r="C688" s="523">
        <f t="shared" si="44"/>
        <v>44926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">
      <c r="A689" s="89" t="str">
        <f t="shared" si="42"/>
        <v>Ейч Ар Кепитъл АД</v>
      </c>
      <c r="B689" s="89" t="str">
        <f t="shared" si="43"/>
        <v>204654533</v>
      </c>
      <c r="C689" s="523">
        <f t="shared" si="44"/>
        <v>44926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">
      <c r="A690" s="89" t="str">
        <f t="shared" si="42"/>
        <v>Ейч Ар Кепитъл АД</v>
      </c>
      <c r="B690" s="89" t="str">
        <f t="shared" si="43"/>
        <v>204654533</v>
      </c>
      <c r="C690" s="523">
        <f t="shared" si="44"/>
        <v>44926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">
      <c r="A691" s="89" t="str">
        <f t="shared" si="42"/>
        <v>Ейч Ар Кепитъл АД</v>
      </c>
      <c r="B691" s="89" t="str">
        <f t="shared" si="43"/>
        <v>204654533</v>
      </c>
      <c r="C691" s="523">
        <f t="shared" si="44"/>
        <v>44926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">
      <c r="A692" s="89" t="str">
        <f t="shared" si="42"/>
        <v>Ейч Ар Кепитъл АД</v>
      </c>
      <c r="B692" s="89" t="str">
        <f t="shared" si="43"/>
        <v>204654533</v>
      </c>
      <c r="C692" s="523">
        <f t="shared" si="44"/>
        <v>44926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">
      <c r="A693" s="89" t="str">
        <f t="shared" si="42"/>
        <v>Ейч Ар Кепитъл АД</v>
      </c>
      <c r="B693" s="89" t="str">
        <f t="shared" si="43"/>
        <v>204654533</v>
      </c>
      <c r="C693" s="523">
        <f t="shared" si="44"/>
        <v>44926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">
      <c r="A694" s="89" t="str">
        <f t="shared" si="42"/>
        <v>Ейч Ар Кепитъл АД</v>
      </c>
      <c r="B694" s="89" t="str">
        <f t="shared" si="43"/>
        <v>204654533</v>
      </c>
      <c r="C694" s="523">
        <f t="shared" si="44"/>
        <v>44926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">
      <c r="A695" s="89" t="str">
        <f t="shared" si="42"/>
        <v>Ейч Ар Кепитъл АД</v>
      </c>
      <c r="B695" s="89" t="str">
        <f t="shared" si="43"/>
        <v>204654533</v>
      </c>
      <c r="C695" s="523">
        <f t="shared" si="44"/>
        <v>44926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">
      <c r="A696" s="89" t="str">
        <f t="shared" si="42"/>
        <v>Ейч Ар Кепитъл АД</v>
      </c>
      <c r="B696" s="89" t="str">
        <f t="shared" si="43"/>
        <v>204654533</v>
      </c>
      <c r="C696" s="523">
        <f t="shared" si="44"/>
        <v>44926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">
      <c r="A697" s="89" t="str">
        <f t="shared" si="42"/>
        <v>Ейч Ар Кепитъл АД</v>
      </c>
      <c r="B697" s="89" t="str">
        <f t="shared" si="43"/>
        <v>204654533</v>
      </c>
      <c r="C697" s="523">
        <f t="shared" si="44"/>
        <v>44926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">
      <c r="A698" s="89" t="str">
        <f t="shared" si="42"/>
        <v>Ейч Ар Кепитъл АД</v>
      </c>
      <c r="B698" s="89" t="str">
        <f t="shared" si="43"/>
        <v>204654533</v>
      </c>
      <c r="C698" s="523">
        <f t="shared" si="44"/>
        <v>44926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">
      <c r="A699" s="89" t="str">
        <f t="shared" si="42"/>
        <v>Ейч Ар Кепитъл АД</v>
      </c>
      <c r="B699" s="89" t="str">
        <f t="shared" si="43"/>
        <v>204654533</v>
      </c>
      <c r="C699" s="523">
        <f t="shared" si="44"/>
        <v>44926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">
      <c r="A700" s="89" t="str">
        <f t="shared" si="42"/>
        <v>Ейч Ар Кепитъл АД</v>
      </c>
      <c r="B700" s="89" t="str">
        <f t="shared" si="43"/>
        <v>204654533</v>
      </c>
      <c r="C700" s="523">
        <f t="shared" si="44"/>
        <v>44926</v>
      </c>
      <c r="D700" s="89" t="s">
        <v>583</v>
      </c>
      <c r="E700" s="89">
        <v>8</v>
      </c>
      <c r="F700" s="89" t="s">
        <v>582</v>
      </c>
      <c r="H700" s="89">
        <f>'Справка 6'!K42</f>
        <v>1</v>
      </c>
    </row>
    <row r="701" spans="1:8" ht="15">
      <c r="A701" s="89" t="str">
        <f t="shared" si="42"/>
        <v>Ейч Ар Кепитъл АД</v>
      </c>
      <c r="B701" s="89" t="str">
        <f t="shared" si="43"/>
        <v>204654533</v>
      </c>
      <c r="C701" s="523">
        <f t="shared" si="44"/>
        <v>44926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">
      <c r="A702" s="89" t="str">
        <f t="shared" si="42"/>
        <v>Ейч Ар Кепитъл АД</v>
      </c>
      <c r="B702" s="89" t="str">
        <f t="shared" si="43"/>
        <v>204654533</v>
      </c>
      <c r="C702" s="523">
        <f t="shared" si="44"/>
        <v>44926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">
      <c r="A703" s="89" t="str">
        <f t="shared" si="42"/>
        <v>Ейч Ар Кепитъл АД</v>
      </c>
      <c r="B703" s="89" t="str">
        <f t="shared" si="43"/>
        <v>204654533</v>
      </c>
      <c r="C703" s="523">
        <f t="shared" si="44"/>
        <v>44926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">
      <c r="A704" s="89" t="str">
        <f t="shared" si="42"/>
        <v>Ейч Ар Кепитъл АД</v>
      </c>
      <c r="B704" s="89" t="str">
        <f t="shared" si="43"/>
        <v>204654533</v>
      </c>
      <c r="C704" s="523">
        <f t="shared" si="44"/>
        <v>44926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">
      <c r="A705" s="89" t="str">
        <f t="shared" si="42"/>
        <v>Ейч Ар Кепитъл АД</v>
      </c>
      <c r="B705" s="89" t="str">
        <f t="shared" si="43"/>
        <v>204654533</v>
      </c>
      <c r="C705" s="523">
        <f t="shared" si="44"/>
        <v>44926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 ht="15">
      <c r="A706" s="89" t="str">
        <f t="shared" si="42"/>
        <v>Ейч Ар Кепитъл АД</v>
      </c>
      <c r="B706" s="89" t="str">
        <f t="shared" si="43"/>
        <v>204654533</v>
      </c>
      <c r="C706" s="523">
        <f t="shared" si="44"/>
        <v>44926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">
      <c r="A707" s="89" t="str">
        <f t="shared" si="42"/>
        <v>Ейч Ар Кепитъл АД</v>
      </c>
      <c r="B707" s="89" t="str">
        <f t="shared" si="43"/>
        <v>204654533</v>
      </c>
      <c r="C707" s="523">
        <f t="shared" si="44"/>
        <v>44926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">
      <c r="A708" s="89" t="str">
        <f t="shared" si="42"/>
        <v>Ейч Ар Кепитъл АД</v>
      </c>
      <c r="B708" s="89" t="str">
        <f t="shared" si="43"/>
        <v>204654533</v>
      </c>
      <c r="C708" s="523">
        <f t="shared" si="44"/>
        <v>44926</v>
      </c>
      <c r="D708" s="89" t="s">
        <v>543</v>
      </c>
      <c r="E708" s="89">
        <v>9</v>
      </c>
      <c r="F708" s="89" t="s">
        <v>542</v>
      </c>
      <c r="H708" s="89">
        <f>'Справка 6'!L18</f>
        <v>2</v>
      </c>
    </row>
    <row r="709" spans="1:8" ht="15">
      <c r="A709" s="89" t="str">
        <f t="shared" si="42"/>
        <v>Ейч Ар Кепитъл АД</v>
      </c>
      <c r="B709" s="89" t="str">
        <f t="shared" si="43"/>
        <v>204654533</v>
      </c>
      <c r="C709" s="523">
        <f t="shared" si="44"/>
        <v>44926</v>
      </c>
      <c r="D709" s="89" t="s">
        <v>545</v>
      </c>
      <c r="E709" s="89">
        <v>9</v>
      </c>
      <c r="F709" s="89" t="s">
        <v>828</v>
      </c>
      <c r="H709" s="89">
        <f>'Справка 6'!L19</f>
        <v>2</v>
      </c>
    </row>
    <row r="710" spans="1:8" ht="15">
      <c r="A710" s="89" t="str">
        <f t="shared" si="42"/>
        <v>Ейч Ар Кепитъл АД</v>
      </c>
      <c r="B710" s="89" t="str">
        <f t="shared" si="43"/>
        <v>204654533</v>
      </c>
      <c r="C710" s="523">
        <f t="shared" si="44"/>
        <v>44926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">
      <c r="A711" s="89" t="str">
        <f t="shared" si="42"/>
        <v>Ейч Ар Кепитъл АД</v>
      </c>
      <c r="B711" s="89" t="str">
        <f t="shared" si="43"/>
        <v>204654533</v>
      </c>
      <c r="C711" s="523">
        <f t="shared" si="44"/>
        <v>44926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">
      <c r="A712" s="89" t="str">
        <f t="shared" si="42"/>
        <v>Ейч Ар Кепитъл АД</v>
      </c>
      <c r="B712" s="89" t="str">
        <f t="shared" si="43"/>
        <v>204654533</v>
      </c>
      <c r="C712" s="523">
        <f t="shared" si="44"/>
        <v>44926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">
      <c r="A713" s="89" t="str">
        <f t="shared" si="42"/>
        <v>Ейч Ар Кепитъл АД</v>
      </c>
      <c r="B713" s="89" t="str">
        <f t="shared" si="43"/>
        <v>204654533</v>
      </c>
      <c r="C713" s="523">
        <f t="shared" si="44"/>
        <v>44926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">
      <c r="A714" s="89" t="str">
        <f t="shared" si="42"/>
        <v>Ейч Ар Кепитъл АД</v>
      </c>
      <c r="B714" s="89" t="str">
        <f t="shared" si="43"/>
        <v>204654533</v>
      </c>
      <c r="C714" s="523">
        <f t="shared" si="44"/>
        <v>44926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">
      <c r="A715" s="89" t="str">
        <f t="shared" si="42"/>
        <v>Ейч Ар Кепитъл АД</v>
      </c>
      <c r="B715" s="89" t="str">
        <f t="shared" si="43"/>
        <v>204654533</v>
      </c>
      <c r="C715" s="523">
        <f t="shared" si="44"/>
        <v>44926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">
      <c r="A716" s="89" t="str">
        <f t="shared" si="42"/>
        <v>Ейч Ар Кепитъл АД</v>
      </c>
      <c r="B716" s="89" t="str">
        <f t="shared" si="43"/>
        <v>204654533</v>
      </c>
      <c r="C716" s="523">
        <f t="shared" si="44"/>
        <v>44926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">
      <c r="A717" s="89" t="str">
        <f aca="true" t="shared" si="45" ref="A717:A780">pdeName</f>
        <v>Ейч Ар Кепитъл АД</v>
      </c>
      <c r="B717" s="89" t="str">
        <f aca="true" t="shared" si="46" ref="B717:B780">pdeBulstat</f>
        <v>204654533</v>
      </c>
      <c r="C717" s="523">
        <f aca="true" t="shared" si="47" ref="C717:C780">endDate</f>
        <v>44926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">
      <c r="A718" s="89" t="str">
        <f t="shared" si="45"/>
        <v>Ейч Ар Кепитъл АД</v>
      </c>
      <c r="B718" s="89" t="str">
        <f t="shared" si="46"/>
        <v>204654533</v>
      </c>
      <c r="C718" s="523">
        <f t="shared" si="47"/>
        <v>44926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">
      <c r="A719" s="89" t="str">
        <f t="shared" si="45"/>
        <v>Ейч Ар Кепитъл АД</v>
      </c>
      <c r="B719" s="89" t="str">
        <f t="shared" si="46"/>
        <v>204654533</v>
      </c>
      <c r="C719" s="523">
        <f t="shared" si="47"/>
        <v>44926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">
      <c r="A720" s="89" t="str">
        <f t="shared" si="45"/>
        <v>Ейч Ар Кепитъл АД</v>
      </c>
      <c r="B720" s="89" t="str">
        <f t="shared" si="46"/>
        <v>204654533</v>
      </c>
      <c r="C720" s="523">
        <f t="shared" si="47"/>
        <v>44926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">
      <c r="A721" s="89" t="str">
        <f t="shared" si="45"/>
        <v>Ейч Ар Кепитъл АД</v>
      </c>
      <c r="B721" s="89" t="str">
        <f t="shared" si="46"/>
        <v>204654533</v>
      </c>
      <c r="C721" s="523">
        <f t="shared" si="47"/>
        <v>44926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">
      <c r="A722" s="89" t="str">
        <f t="shared" si="45"/>
        <v>Ейч Ар Кепитъл АД</v>
      </c>
      <c r="B722" s="89" t="str">
        <f t="shared" si="46"/>
        <v>204654533</v>
      </c>
      <c r="C722" s="523">
        <f t="shared" si="47"/>
        <v>44926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">
      <c r="A723" s="89" t="str">
        <f t="shared" si="45"/>
        <v>Ейч Ар Кепитъл АД</v>
      </c>
      <c r="B723" s="89" t="str">
        <f t="shared" si="46"/>
        <v>204654533</v>
      </c>
      <c r="C723" s="523">
        <f t="shared" si="47"/>
        <v>44926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">
      <c r="A724" s="89" t="str">
        <f t="shared" si="45"/>
        <v>Ейч Ар Кепитъл АД</v>
      </c>
      <c r="B724" s="89" t="str">
        <f t="shared" si="46"/>
        <v>204654533</v>
      </c>
      <c r="C724" s="523">
        <f t="shared" si="47"/>
        <v>44926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">
      <c r="A725" s="89" t="str">
        <f t="shared" si="45"/>
        <v>Ейч Ар Кепитъл АД</v>
      </c>
      <c r="B725" s="89" t="str">
        <f t="shared" si="46"/>
        <v>204654533</v>
      </c>
      <c r="C725" s="523">
        <f t="shared" si="47"/>
        <v>44926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">
      <c r="A726" s="89" t="str">
        <f t="shared" si="45"/>
        <v>Ейч Ар Кепитъл АД</v>
      </c>
      <c r="B726" s="89" t="str">
        <f t="shared" si="46"/>
        <v>204654533</v>
      </c>
      <c r="C726" s="523">
        <f t="shared" si="47"/>
        <v>44926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">
      <c r="A727" s="89" t="str">
        <f t="shared" si="45"/>
        <v>Ейч Ар Кепитъл АД</v>
      </c>
      <c r="B727" s="89" t="str">
        <f t="shared" si="46"/>
        <v>204654533</v>
      </c>
      <c r="C727" s="523">
        <f t="shared" si="47"/>
        <v>44926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">
      <c r="A728" s="89" t="str">
        <f t="shared" si="45"/>
        <v>Ейч Ар Кепитъл АД</v>
      </c>
      <c r="B728" s="89" t="str">
        <f t="shared" si="46"/>
        <v>204654533</v>
      </c>
      <c r="C728" s="523">
        <f t="shared" si="47"/>
        <v>44926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">
      <c r="A729" s="89" t="str">
        <f t="shared" si="45"/>
        <v>Ейч Ар Кепитъл АД</v>
      </c>
      <c r="B729" s="89" t="str">
        <f t="shared" si="46"/>
        <v>204654533</v>
      </c>
      <c r="C729" s="523">
        <f t="shared" si="47"/>
        <v>44926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">
      <c r="A730" s="89" t="str">
        <f t="shared" si="45"/>
        <v>Ейч Ар Кепитъл АД</v>
      </c>
      <c r="B730" s="89" t="str">
        <f t="shared" si="46"/>
        <v>204654533</v>
      </c>
      <c r="C730" s="523">
        <f t="shared" si="47"/>
        <v>44926</v>
      </c>
      <c r="D730" s="89" t="s">
        <v>583</v>
      </c>
      <c r="E730" s="89">
        <v>9</v>
      </c>
      <c r="F730" s="89" t="s">
        <v>582</v>
      </c>
      <c r="H730" s="89">
        <f>'Справка 6'!L42</f>
        <v>2</v>
      </c>
    </row>
    <row r="731" spans="1:8" ht="15">
      <c r="A731" s="89" t="str">
        <f t="shared" si="45"/>
        <v>Ейч Ар Кепитъл АД</v>
      </c>
      <c r="B731" s="89" t="str">
        <f t="shared" si="46"/>
        <v>204654533</v>
      </c>
      <c r="C731" s="523">
        <f t="shared" si="47"/>
        <v>44926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">
      <c r="A732" s="89" t="str">
        <f t="shared" si="45"/>
        <v>Ейч Ар Кепитъл АД</v>
      </c>
      <c r="B732" s="89" t="str">
        <f t="shared" si="46"/>
        <v>204654533</v>
      </c>
      <c r="C732" s="523">
        <f t="shared" si="47"/>
        <v>44926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">
      <c r="A733" s="89" t="str">
        <f t="shared" si="45"/>
        <v>Ейч Ар Кепитъл АД</v>
      </c>
      <c r="B733" s="89" t="str">
        <f t="shared" si="46"/>
        <v>204654533</v>
      </c>
      <c r="C733" s="523">
        <f t="shared" si="47"/>
        <v>44926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">
      <c r="A734" s="89" t="str">
        <f t="shared" si="45"/>
        <v>Ейч Ар Кепитъл АД</v>
      </c>
      <c r="B734" s="89" t="str">
        <f t="shared" si="46"/>
        <v>204654533</v>
      </c>
      <c r="C734" s="523">
        <f t="shared" si="47"/>
        <v>44926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">
      <c r="A735" s="89" t="str">
        <f t="shared" si="45"/>
        <v>Ейч Ар Кепитъл АД</v>
      </c>
      <c r="B735" s="89" t="str">
        <f t="shared" si="46"/>
        <v>204654533</v>
      </c>
      <c r="C735" s="523">
        <f t="shared" si="47"/>
        <v>44926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">
      <c r="A736" s="89" t="str">
        <f t="shared" si="45"/>
        <v>Ейч Ар Кепитъл АД</v>
      </c>
      <c r="B736" s="89" t="str">
        <f t="shared" si="46"/>
        <v>204654533</v>
      </c>
      <c r="C736" s="523">
        <f t="shared" si="47"/>
        <v>44926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">
      <c r="A737" s="89" t="str">
        <f t="shared" si="45"/>
        <v>Ейч Ар Кепитъл АД</v>
      </c>
      <c r="B737" s="89" t="str">
        <f t="shared" si="46"/>
        <v>204654533</v>
      </c>
      <c r="C737" s="523">
        <f t="shared" si="47"/>
        <v>44926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">
      <c r="A738" s="89" t="str">
        <f t="shared" si="45"/>
        <v>Ейч Ар Кепитъл АД</v>
      </c>
      <c r="B738" s="89" t="str">
        <f t="shared" si="46"/>
        <v>204654533</v>
      </c>
      <c r="C738" s="523">
        <f t="shared" si="47"/>
        <v>44926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">
      <c r="A739" s="89" t="str">
        <f t="shared" si="45"/>
        <v>Ейч Ар Кепитъл АД</v>
      </c>
      <c r="B739" s="89" t="str">
        <f t="shared" si="46"/>
        <v>204654533</v>
      </c>
      <c r="C739" s="523">
        <f t="shared" si="47"/>
        <v>44926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">
      <c r="A740" s="89" t="str">
        <f t="shared" si="45"/>
        <v>Ейч Ар Кепитъл АД</v>
      </c>
      <c r="B740" s="89" t="str">
        <f t="shared" si="46"/>
        <v>204654533</v>
      </c>
      <c r="C740" s="523">
        <f t="shared" si="47"/>
        <v>44926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">
      <c r="A741" s="89" t="str">
        <f t="shared" si="45"/>
        <v>Ейч Ар Кепитъл АД</v>
      </c>
      <c r="B741" s="89" t="str">
        <f t="shared" si="46"/>
        <v>204654533</v>
      </c>
      <c r="C741" s="523">
        <f t="shared" si="47"/>
        <v>44926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">
      <c r="A742" s="89" t="str">
        <f t="shared" si="45"/>
        <v>Ейч Ар Кепитъл АД</v>
      </c>
      <c r="B742" s="89" t="str">
        <f t="shared" si="46"/>
        <v>204654533</v>
      </c>
      <c r="C742" s="523">
        <f t="shared" si="47"/>
        <v>44926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">
      <c r="A743" s="89" t="str">
        <f t="shared" si="45"/>
        <v>Ейч Ар Кепитъл АД</v>
      </c>
      <c r="B743" s="89" t="str">
        <f t="shared" si="46"/>
        <v>204654533</v>
      </c>
      <c r="C743" s="523">
        <f t="shared" si="47"/>
        <v>44926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">
      <c r="A744" s="89" t="str">
        <f t="shared" si="45"/>
        <v>Ейч Ар Кепитъл АД</v>
      </c>
      <c r="B744" s="89" t="str">
        <f t="shared" si="46"/>
        <v>204654533</v>
      </c>
      <c r="C744" s="523">
        <f t="shared" si="47"/>
        <v>44926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">
      <c r="A745" s="89" t="str">
        <f t="shared" si="45"/>
        <v>Ейч Ар Кепитъл АД</v>
      </c>
      <c r="B745" s="89" t="str">
        <f t="shared" si="46"/>
        <v>204654533</v>
      </c>
      <c r="C745" s="523">
        <f t="shared" si="47"/>
        <v>44926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">
      <c r="A746" s="89" t="str">
        <f t="shared" si="45"/>
        <v>Ейч Ар Кепитъл АД</v>
      </c>
      <c r="B746" s="89" t="str">
        <f t="shared" si="46"/>
        <v>204654533</v>
      </c>
      <c r="C746" s="523">
        <f t="shared" si="47"/>
        <v>44926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">
      <c r="A747" s="89" t="str">
        <f t="shared" si="45"/>
        <v>Ейч Ар Кепитъл АД</v>
      </c>
      <c r="B747" s="89" t="str">
        <f t="shared" si="46"/>
        <v>204654533</v>
      </c>
      <c r="C747" s="523">
        <f t="shared" si="47"/>
        <v>44926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">
      <c r="A748" s="89" t="str">
        <f t="shared" si="45"/>
        <v>Ейч Ар Кепитъл АД</v>
      </c>
      <c r="B748" s="89" t="str">
        <f t="shared" si="46"/>
        <v>204654533</v>
      </c>
      <c r="C748" s="523">
        <f t="shared" si="47"/>
        <v>44926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">
      <c r="A749" s="89" t="str">
        <f t="shared" si="45"/>
        <v>Ейч Ар Кепитъл АД</v>
      </c>
      <c r="B749" s="89" t="str">
        <f t="shared" si="46"/>
        <v>204654533</v>
      </c>
      <c r="C749" s="523">
        <f t="shared" si="47"/>
        <v>44926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">
      <c r="A750" s="89" t="str">
        <f t="shared" si="45"/>
        <v>Ейч Ар Кепитъл АД</v>
      </c>
      <c r="B750" s="89" t="str">
        <f t="shared" si="46"/>
        <v>204654533</v>
      </c>
      <c r="C750" s="523">
        <f t="shared" si="47"/>
        <v>44926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">
      <c r="A751" s="89" t="str">
        <f t="shared" si="45"/>
        <v>Ейч Ар Кепитъл АД</v>
      </c>
      <c r="B751" s="89" t="str">
        <f t="shared" si="46"/>
        <v>204654533</v>
      </c>
      <c r="C751" s="523">
        <f t="shared" si="47"/>
        <v>44926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">
      <c r="A752" s="89" t="str">
        <f t="shared" si="45"/>
        <v>Ейч Ар Кепитъл АД</v>
      </c>
      <c r="B752" s="89" t="str">
        <f t="shared" si="46"/>
        <v>204654533</v>
      </c>
      <c r="C752" s="523">
        <f t="shared" si="47"/>
        <v>44926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">
      <c r="A753" s="89" t="str">
        <f t="shared" si="45"/>
        <v>Ейч Ар Кепитъл АД</v>
      </c>
      <c r="B753" s="89" t="str">
        <f t="shared" si="46"/>
        <v>204654533</v>
      </c>
      <c r="C753" s="523">
        <f t="shared" si="47"/>
        <v>44926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">
      <c r="A754" s="89" t="str">
        <f t="shared" si="45"/>
        <v>Ейч Ар Кепитъл АД</v>
      </c>
      <c r="B754" s="89" t="str">
        <f t="shared" si="46"/>
        <v>204654533</v>
      </c>
      <c r="C754" s="523">
        <f t="shared" si="47"/>
        <v>44926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">
      <c r="A755" s="89" t="str">
        <f t="shared" si="45"/>
        <v>Ейч Ар Кепитъл АД</v>
      </c>
      <c r="B755" s="89" t="str">
        <f t="shared" si="46"/>
        <v>204654533</v>
      </c>
      <c r="C755" s="523">
        <f t="shared" si="47"/>
        <v>44926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">
      <c r="A756" s="89" t="str">
        <f t="shared" si="45"/>
        <v>Ейч Ар Кепитъл АД</v>
      </c>
      <c r="B756" s="89" t="str">
        <f t="shared" si="46"/>
        <v>204654533</v>
      </c>
      <c r="C756" s="523">
        <f t="shared" si="47"/>
        <v>44926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">
      <c r="A757" s="89" t="str">
        <f t="shared" si="45"/>
        <v>Ейч Ар Кепитъл АД</v>
      </c>
      <c r="B757" s="89" t="str">
        <f t="shared" si="46"/>
        <v>204654533</v>
      </c>
      <c r="C757" s="523">
        <f t="shared" si="47"/>
        <v>44926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">
      <c r="A758" s="89" t="str">
        <f t="shared" si="45"/>
        <v>Ейч Ар Кепитъл АД</v>
      </c>
      <c r="B758" s="89" t="str">
        <f t="shared" si="46"/>
        <v>204654533</v>
      </c>
      <c r="C758" s="523">
        <f t="shared" si="47"/>
        <v>44926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">
      <c r="A759" s="89" t="str">
        <f t="shared" si="45"/>
        <v>Ейч Ар Кепитъл АД</v>
      </c>
      <c r="B759" s="89" t="str">
        <f t="shared" si="46"/>
        <v>204654533</v>
      </c>
      <c r="C759" s="523">
        <f t="shared" si="47"/>
        <v>44926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">
      <c r="A760" s="89" t="str">
        <f t="shared" si="45"/>
        <v>Ейч Ар Кепитъл АД</v>
      </c>
      <c r="B760" s="89" t="str">
        <f t="shared" si="46"/>
        <v>204654533</v>
      </c>
      <c r="C760" s="523">
        <f t="shared" si="47"/>
        <v>44926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">
      <c r="A761" s="89" t="str">
        <f t="shared" si="45"/>
        <v>Ейч Ар Кепитъл АД</v>
      </c>
      <c r="B761" s="89" t="str">
        <f t="shared" si="46"/>
        <v>204654533</v>
      </c>
      <c r="C761" s="523">
        <f t="shared" si="47"/>
        <v>44926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">
      <c r="A762" s="89" t="str">
        <f t="shared" si="45"/>
        <v>Ейч Ар Кепитъл АД</v>
      </c>
      <c r="B762" s="89" t="str">
        <f t="shared" si="46"/>
        <v>204654533</v>
      </c>
      <c r="C762" s="523">
        <f t="shared" si="47"/>
        <v>44926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">
      <c r="A763" s="89" t="str">
        <f t="shared" si="45"/>
        <v>Ейч Ар Кепитъл АД</v>
      </c>
      <c r="B763" s="89" t="str">
        <f t="shared" si="46"/>
        <v>204654533</v>
      </c>
      <c r="C763" s="523">
        <f t="shared" si="47"/>
        <v>44926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">
      <c r="A764" s="89" t="str">
        <f t="shared" si="45"/>
        <v>Ейч Ар Кепитъл АД</v>
      </c>
      <c r="B764" s="89" t="str">
        <f t="shared" si="46"/>
        <v>204654533</v>
      </c>
      <c r="C764" s="523">
        <f t="shared" si="47"/>
        <v>44926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">
      <c r="A765" s="89" t="str">
        <f t="shared" si="45"/>
        <v>Ейч Ар Кепитъл АД</v>
      </c>
      <c r="B765" s="89" t="str">
        <f t="shared" si="46"/>
        <v>204654533</v>
      </c>
      <c r="C765" s="523">
        <f t="shared" si="47"/>
        <v>44926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 ht="15">
      <c r="A766" s="89" t="str">
        <f t="shared" si="45"/>
        <v>Ейч Ар Кепитъл АД</v>
      </c>
      <c r="B766" s="89" t="str">
        <f t="shared" si="46"/>
        <v>204654533</v>
      </c>
      <c r="C766" s="523">
        <f t="shared" si="47"/>
        <v>44926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">
      <c r="A767" s="89" t="str">
        <f t="shared" si="45"/>
        <v>Ейч Ар Кепитъл АД</v>
      </c>
      <c r="B767" s="89" t="str">
        <f t="shared" si="46"/>
        <v>204654533</v>
      </c>
      <c r="C767" s="523">
        <f t="shared" si="47"/>
        <v>44926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">
      <c r="A768" s="89" t="str">
        <f t="shared" si="45"/>
        <v>Ейч Ар Кепитъл АД</v>
      </c>
      <c r="B768" s="89" t="str">
        <f t="shared" si="46"/>
        <v>204654533</v>
      </c>
      <c r="C768" s="523">
        <f t="shared" si="47"/>
        <v>44926</v>
      </c>
      <c r="D768" s="89" t="s">
        <v>543</v>
      </c>
      <c r="E768" s="89">
        <v>11</v>
      </c>
      <c r="F768" s="89" t="s">
        <v>542</v>
      </c>
      <c r="H768" s="89">
        <f>'Справка 6'!N18</f>
        <v>3</v>
      </c>
    </row>
    <row r="769" spans="1:8" ht="15">
      <c r="A769" s="89" t="str">
        <f t="shared" si="45"/>
        <v>Ейч Ар Кепитъл АД</v>
      </c>
      <c r="B769" s="89" t="str">
        <f t="shared" si="46"/>
        <v>204654533</v>
      </c>
      <c r="C769" s="523">
        <f t="shared" si="47"/>
        <v>44926</v>
      </c>
      <c r="D769" s="89" t="s">
        <v>545</v>
      </c>
      <c r="E769" s="89">
        <v>11</v>
      </c>
      <c r="F769" s="89" t="s">
        <v>828</v>
      </c>
      <c r="H769" s="89">
        <f>'Справка 6'!N19</f>
        <v>3</v>
      </c>
    </row>
    <row r="770" spans="1:8" ht="15">
      <c r="A770" s="89" t="str">
        <f t="shared" si="45"/>
        <v>Ейч Ар Кепитъл АД</v>
      </c>
      <c r="B770" s="89" t="str">
        <f t="shared" si="46"/>
        <v>204654533</v>
      </c>
      <c r="C770" s="523">
        <f t="shared" si="47"/>
        <v>44926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">
      <c r="A771" s="89" t="str">
        <f t="shared" si="45"/>
        <v>Ейч Ар Кепитъл АД</v>
      </c>
      <c r="B771" s="89" t="str">
        <f t="shared" si="46"/>
        <v>204654533</v>
      </c>
      <c r="C771" s="523">
        <f t="shared" si="47"/>
        <v>44926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">
      <c r="A772" s="89" t="str">
        <f t="shared" si="45"/>
        <v>Ейч Ар Кепитъл АД</v>
      </c>
      <c r="B772" s="89" t="str">
        <f t="shared" si="46"/>
        <v>204654533</v>
      </c>
      <c r="C772" s="523">
        <f t="shared" si="47"/>
        <v>44926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">
      <c r="A773" s="89" t="str">
        <f t="shared" si="45"/>
        <v>Ейч Ар Кепитъл АД</v>
      </c>
      <c r="B773" s="89" t="str">
        <f t="shared" si="46"/>
        <v>204654533</v>
      </c>
      <c r="C773" s="523">
        <f t="shared" si="47"/>
        <v>44926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">
      <c r="A774" s="89" t="str">
        <f t="shared" si="45"/>
        <v>Ейч Ар Кепитъл АД</v>
      </c>
      <c r="B774" s="89" t="str">
        <f t="shared" si="46"/>
        <v>204654533</v>
      </c>
      <c r="C774" s="523">
        <f t="shared" si="47"/>
        <v>44926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">
      <c r="A775" s="89" t="str">
        <f t="shared" si="45"/>
        <v>Ейч Ар Кепитъл АД</v>
      </c>
      <c r="B775" s="89" t="str">
        <f t="shared" si="46"/>
        <v>204654533</v>
      </c>
      <c r="C775" s="523">
        <f t="shared" si="47"/>
        <v>44926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">
      <c r="A776" s="89" t="str">
        <f t="shared" si="45"/>
        <v>Ейч Ар Кепитъл АД</v>
      </c>
      <c r="B776" s="89" t="str">
        <f t="shared" si="46"/>
        <v>204654533</v>
      </c>
      <c r="C776" s="523">
        <f t="shared" si="47"/>
        <v>44926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">
      <c r="A777" s="89" t="str">
        <f t="shared" si="45"/>
        <v>Ейч Ар Кепитъл АД</v>
      </c>
      <c r="B777" s="89" t="str">
        <f t="shared" si="46"/>
        <v>204654533</v>
      </c>
      <c r="C777" s="523">
        <f t="shared" si="47"/>
        <v>44926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">
      <c r="A778" s="89" t="str">
        <f t="shared" si="45"/>
        <v>Ейч Ар Кепитъл АД</v>
      </c>
      <c r="B778" s="89" t="str">
        <f t="shared" si="46"/>
        <v>204654533</v>
      </c>
      <c r="C778" s="523">
        <f t="shared" si="47"/>
        <v>44926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">
      <c r="A779" s="89" t="str">
        <f t="shared" si="45"/>
        <v>Ейч Ар Кепитъл АД</v>
      </c>
      <c r="B779" s="89" t="str">
        <f t="shared" si="46"/>
        <v>204654533</v>
      </c>
      <c r="C779" s="523">
        <f t="shared" si="47"/>
        <v>44926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">
      <c r="A780" s="89" t="str">
        <f t="shared" si="45"/>
        <v>Ейч Ар Кепитъл АД</v>
      </c>
      <c r="B780" s="89" t="str">
        <f t="shared" si="46"/>
        <v>204654533</v>
      </c>
      <c r="C780" s="523">
        <f t="shared" si="47"/>
        <v>44926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">
      <c r="A781" s="89" t="str">
        <f aca="true" t="shared" si="48" ref="A781:A844">pdeName</f>
        <v>Ейч Ар Кепитъл АД</v>
      </c>
      <c r="B781" s="89" t="str">
        <f aca="true" t="shared" si="49" ref="B781:B844">pdeBulstat</f>
        <v>204654533</v>
      </c>
      <c r="C781" s="523">
        <f aca="true" t="shared" si="50" ref="C781:C844">endDate</f>
        <v>44926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">
      <c r="A782" s="89" t="str">
        <f t="shared" si="48"/>
        <v>Ейч Ар Кепитъл АД</v>
      </c>
      <c r="B782" s="89" t="str">
        <f t="shared" si="49"/>
        <v>204654533</v>
      </c>
      <c r="C782" s="523">
        <f t="shared" si="50"/>
        <v>44926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">
      <c r="A783" s="89" t="str">
        <f t="shared" si="48"/>
        <v>Ейч Ар Кепитъл АД</v>
      </c>
      <c r="B783" s="89" t="str">
        <f t="shared" si="49"/>
        <v>204654533</v>
      </c>
      <c r="C783" s="523">
        <f t="shared" si="50"/>
        <v>44926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">
      <c r="A784" s="89" t="str">
        <f t="shared" si="48"/>
        <v>Ейч Ар Кепитъл АД</v>
      </c>
      <c r="B784" s="89" t="str">
        <f t="shared" si="49"/>
        <v>204654533</v>
      </c>
      <c r="C784" s="523">
        <f t="shared" si="50"/>
        <v>44926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">
      <c r="A785" s="89" t="str">
        <f t="shared" si="48"/>
        <v>Ейч Ар Кепитъл АД</v>
      </c>
      <c r="B785" s="89" t="str">
        <f t="shared" si="49"/>
        <v>204654533</v>
      </c>
      <c r="C785" s="523">
        <f t="shared" si="50"/>
        <v>44926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">
      <c r="A786" s="89" t="str">
        <f t="shared" si="48"/>
        <v>Ейч Ар Кепитъл АД</v>
      </c>
      <c r="B786" s="89" t="str">
        <f t="shared" si="49"/>
        <v>204654533</v>
      </c>
      <c r="C786" s="523">
        <f t="shared" si="50"/>
        <v>44926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">
      <c r="A787" s="89" t="str">
        <f t="shared" si="48"/>
        <v>Ейч Ар Кепитъл АД</v>
      </c>
      <c r="B787" s="89" t="str">
        <f t="shared" si="49"/>
        <v>204654533</v>
      </c>
      <c r="C787" s="523">
        <f t="shared" si="50"/>
        <v>44926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">
      <c r="A788" s="89" t="str">
        <f t="shared" si="48"/>
        <v>Ейч Ар Кепитъл АД</v>
      </c>
      <c r="B788" s="89" t="str">
        <f t="shared" si="49"/>
        <v>204654533</v>
      </c>
      <c r="C788" s="523">
        <f t="shared" si="50"/>
        <v>44926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">
      <c r="A789" s="89" t="str">
        <f t="shared" si="48"/>
        <v>Ейч Ар Кепитъл АД</v>
      </c>
      <c r="B789" s="89" t="str">
        <f t="shared" si="49"/>
        <v>204654533</v>
      </c>
      <c r="C789" s="523">
        <f t="shared" si="50"/>
        <v>44926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">
      <c r="A790" s="89" t="str">
        <f t="shared" si="48"/>
        <v>Ейч Ар Кепитъл АД</v>
      </c>
      <c r="B790" s="89" t="str">
        <f t="shared" si="49"/>
        <v>204654533</v>
      </c>
      <c r="C790" s="523">
        <f t="shared" si="50"/>
        <v>44926</v>
      </c>
      <c r="D790" s="89" t="s">
        <v>583</v>
      </c>
      <c r="E790" s="89">
        <v>11</v>
      </c>
      <c r="F790" s="89" t="s">
        <v>582</v>
      </c>
      <c r="H790" s="89">
        <f>'Справка 6'!N42</f>
        <v>3</v>
      </c>
    </row>
    <row r="791" spans="1:8" ht="15">
      <c r="A791" s="89" t="str">
        <f t="shared" si="48"/>
        <v>Ейч Ар Кепитъл АД</v>
      </c>
      <c r="B791" s="89" t="str">
        <f t="shared" si="49"/>
        <v>204654533</v>
      </c>
      <c r="C791" s="523">
        <f t="shared" si="50"/>
        <v>44926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">
      <c r="A792" s="89" t="str">
        <f t="shared" si="48"/>
        <v>Ейч Ар Кепитъл АД</v>
      </c>
      <c r="B792" s="89" t="str">
        <f t="shared" si="49"/>
        <v>204654533</v>
      </c>
      <c r="C792" s="523">
        <f t="shared" si="50"/>
        <v>44926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">
      <c r="A793" s="89" t="str">
        <f t="shared" si="48"/>
        <v>Ейч Ар Кепитъл АД</v>
      </c>
      <c r="B793" s="89" t="str">
        <f t="shared" si="49"/>
        <v>204654533</v>
      </c>
      <c r="C793" s="523">
        <f t="shared" si="50"/>
        <v>44926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">
      <c r="A794" s="89" t="str">
        <f t="shared" si="48"/>
        <v>Ейч Ар Кепитъл АД</v>
      </c>
      <c r="B794" s="89" t="str">
        <f t="shared" si="49"/>
        <v>204654533</v>
      </c>
      <c r="C794" s="523">
        <f t="shared" si="50"/>
        <v>44926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">
      <c r="A795" s="89" t="str">
        <f t="shared" si="48"/>
        <v>Ейч Ар Кепитъл АД</v>
      </c>
      <c r="B795" s="89" t="str">
        <f t="shared" si="49"/>
        <v>204654533</v>
      </c>
      <c r="C795" s="523">
        <f t="shared" si="50"/>
        <v>44926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">
      <c r="A796" s="89" t="str">
        <f t="shared" si="48"/>
        <v>Ейч Ар Кепитъл АД</v>
      </c>
      <c r="B796" s="89" t="str">
        <f t="shared" si="49"/>
        <v>204654533</v>
      </c>
      <c r="C796" s="523">
        <f t="shared" si="50"/>
        <v>44926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">
      <c r="A797" s="89" t="str">
        <f t="shared" si="48"/>
        <v>Ейч Ар Кепитъл АД</v>
      </c>
      <c r="B797" s="89" t="str">
        <f t="shared" si="49"/>
        <v>204654533</v>
      </c>
      <c r="C797" s="523">
        <f t="shared" si="50"/>
        <v>44926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">
      <c r="A798" s="89" t="str">
        <f t="shared" si="48"/>
        <v>Ейч Ар Кепитъл АД</v>
      </c>
      <c r="B798" s="89" t="str">
        <f t="shared" si="49"/>
        <v>204654533</v>
      </c>
      <c r="C798" s="523">
        <f t="shared" si="50"/>
        <v>44926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">
      <c r="A799" s="89" t="str">
        <f t="shared" si="48"/>
        <v>Ейч Ар Кепитъл АД</v>
      </c>
      <c r="B799" s="89" t="str">
        <f t="shared" si="49"/>
        <v>204654533</v>
      </c>
      <c r="C799" s="523">
        <f t="shared" si="50"/>
        <v>44926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">
      <c r="A800" s="89" t="str">
        <f t="shared" si="48"/>
        <v>Ейч Ар Кепитъл АД</v>
      </c>
      <c r="B800" s="89" t="str">
        <f t="shared" si="49"/>
        <v>204654533</v>
      </c>
      <c r="C800" s="523">
        <f t="shared" si="50"/>
        <v>44926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">
      <c r="A801" s="89" t="str">
        <f t="shared" si="48"/>
        <v>Ейч Ар Кепитъл АД</v>
      </c>
      <c r="B801" s="89" t="str">
        <f t="shared" si="49"/>
        <v>204654533</v>
      </c>
      <c r="C801" s="523">
        <f t="shared" si="50"/>
        <v>44926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">
      <c r="A802" s="89" t="str">
        <f t="shared" si="48"/>
        <v>Ейч Ар Кепитъл АД</v>
      </c>
      <c r="B802" s="89" t="str">
        <f t="shared" si="49"/>
        <v>204654533</v>
      </c>
      <c r="C802" s="523">
        <f t="shared" si="50"/>
        <v>44926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">
      <c r="A803" s="89" t="str">
        <f t="shared" si="48"/>
        <v>Ейч Ар Кепитъл АД</v>
      </c>
      <c r="B803" s="89" t="str">
        <f t="shared" si="49"/>
        <v>204654533</v>
      </c>
      <c r="C803" s="523">
        <f t="shared" si="50"/>
        <v>44926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">
      <c r="A804" s="89" t="str">
        <f t="shared" si="48"/>
        <v>Ейч Ар Кепитъл АД</v>
      </c>
      <c r="B804" s="89" t="str">
        <f t="shared" si="49"/>
        <v>204654533</v>
      </c>
      <c r="C804" s="523">
        <f t="shared" si="50"/>
        <v>44926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">
      <c r="A805" s="89" t="str">
        <f t="shared" si="48"/>
        <v>Ейч Ар Кепитъл АД</v>
      </c>
      <c r="B805" s="89" t="str">
        <f t="shared" si="49"/>
        <v>204654533</v>
      </c>
      <c r="C805" s="523">
        <f t="shared" si="50"/>
        <v>44926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">
      <c r="A806" s="89" t="str">
        <f t="shared" si="48"/>
        <v>Ейч Ар Кепитъл АД</v>
      </c>
      <c r="B806" s="89" t="str">
        <f t="shared" si="49"/>
        <v>204654533</v>
      </c>
      <c r="C806" s="523">
        <f t="shared" si="50"/>
        <v>44926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">
      <c r="A807" s="89" t="str">
        <f t="shared" si="48"/>
        <v>Ейч Ар Кепитъл АД</v>
      </c>
      <c r="B807" s="89" t="str">
        <f t="shared" si="49"/>
        <v>204654533</v>
      </c>
      <c r="C807" s="523">
        <f t="shared" si="50"/>
        <v>44926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">
      <c r="A808" s="89" t="str">
        <f t="shared" si="48"/>
        <v>Ейч Ар Кепитъл АД</v>
      </c>
      <c r="B808" s="89" t="str">
        <f t="shared" si="49"/>
        <v>204654533</v>
      </c>
      <c r="C808" s="523">
        <f t="shared" si="50"/>
        <v>44926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">
      <c r="A809" s="89" t="str">
        <f t="shared" si="48"/>
        <v>Ейч Ар Кепитъл АД</v>
      </c>
      <c r="B809" s="89" t="str">
        <f t="shared" si="49"/>
        <v>204654533</v>
      </c>
      <c r="C809" s="523">
        <f t="shared" si="50"/>
        <v>44926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">
      <c r="A810" s="89" t="str">
        <f t="shared" si="48"/>
        <v>Ейч Ар Кепитъл АД</v>
      </c>
      <c r="B810" s="89" t="str">
        <f t="shared" si="49"/>
        <v>204654533</v>
      </c>
      <c r="C810" s="523">
        <f t="shared" si="50"/>
        <v>44926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">
      <c r="A811" s="89" t="str">
        <f t="shared" si="48"/>
        <v>Ейч Ар Кепитъл АД</v>
      </c>
      <c r="B811" s="89" t="str">
        <f t="shared" si="49"/>
        <v>204654533</v>
      </c>
      <c r="C811" s="523">
        <f t="shared" si="50"/>
        <v>44926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">
      <c r="A812" s="89" t="str">
        <f t="shared" si="48"/>
        <v>Ейч Ар Кепитъл АД</v>
      </c>
      <c r="B812" s="89" t="str">
        <f t="shared" si="49"/>
        <v>204654533</v>
      </c>
      <c r="C812" s="523">
        <f t="shared" si="50"/>
        <v>44926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">
      <c r="A813" s="89" t="str">
        <f t="shared" si="48"/>
        <v>Ейч Ар Кепитъл АД</v>
      </c>
      <c r="B813" s="89" t="str">
        <f t="shared" si="49"/>
        <v>204654533</v>
      </c>
      <c r="C813" s="523">
        <f t="shared" si="50"/>
        <v>44926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">
      <c r="A814" s="89" t="str">
        <f t="shared" si="48"/>
        <v>Ейч Ар Кепитъл АД</v>
      </c>
      <c r="B814" s="89" t="str">
        <f t="shared" si="49"/>
        <v>204654533</v>
      </c>
      <c r="C814" s="523">
        <f t="shared" si="50"/>
        <v>44926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">
      <c r="A815" s="89" t="str">
        <f t="shared" si="48"/>
        <v>Ейч Ар Кепитъл АД</v>
      </c>
      <c r="B815" s="89" t="str">
        <f t="shared" si="49"/>
        <v>204654533</v>
      </c>
      <c r="C815" s="523">
        <f t="shared" si="50"/>
        <v>44926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">
      <c r="A816" s="89" t="str">
        <f t="shared" si="48"/>
        <v>Ейч Ар Кепитъл АД</v>
      </c>
      <c r="B816" s="89" t="str">
        <f t="shared" si="49"/>
        <v>204654533</v>
      </c>
      <c r="C816" s="523">
        <f t="shared" si="50"/>
        <v>44926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">
      <c r="A817" s="89" t="str">
        <f t="shared" si="48"/>
        <v>Ейч Ар Кепитъл АД</v>
      </c>
      <c r="B817" s="89" t="str">
        <f t="shared" si="49"/>
        <v>204654533</v>
      </c>
      <c r="C817" s="523">
        <f t="shared" si="50"/>
        <v>44926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">
      <c r="A818" s="89" t="str">
        <f t="shared" si="48"/>
        <v>Ейч Ар Кепитъл АД</v>
      </c>
      <c r="B818" s="89" t="str">
        <f t="shared" si="49"/>
        <v>204654533</v>
      </c>
      <c r="C818" s="523">
        <f t="shared" si="50"/>
        <v>44926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">
      <c r="A819" s="89" t="str">
        <f t="shared" si="48"/>
        <v>Ейч Ар Кепитъл АД</v>
      </c>
      <c r="B819" s="89" t="str">
        <f t="shared" si="49"/>
        <v>204654533</v>
      </c>
      <c r="C819" s="523">
        <f t="shared" si="50"/>
        <v>44926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">
      <c r="A820" s="89" t="str">
        <f t="shared" si="48"/>
        <v>Ейч Ар Кепитъл АД</v>
      </c>
      <c r="B820" s="89" t="str">
        <f t="shared" si="49"/>
        <v>204654533</v>
      </c>
      <c r="C820" s="523">
        <f t="shared" si="50"/>
        <v>44926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">
      <c r="A821" s="89" t="str">
        <f t="shared" si="48"/>
        <v>Ейч Ар Кепитъл АД</v>
      </c>
      <c r="B821" s="89" t="str">
        <f t="shared" si="49"/>
        <v>204654533</v>
      </c>
      <c r="C821" s="523">
        <f t="shared" si="50"/>
        <v>44926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">
      <c r="A822" s="89" t="str">
        <f t="shared" si="48"/>
        <v>Ейч Ар Кепитъл АД</v>
      </c>
      <c r="B822" s="89" t="str">
        <f t="shared" si="49"/>
        <v>204654533</v>
      </c>
      <c r="C822" s="523">
        <f t="shared" si="50"/>
        <v>44926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">
      <c r="A823" s="89" t="str">
        <f t="shared" si="48"/>
        <v>Ейч Ар Кепитъл АД</v>
      </c>
      <c r="B823" s="89" t="str">
        <f t="shared" si="49"/>
        <v>204654533</v>
      </c>
      <c r="C823" s="523">
        <f t="shared" si="50"/>
        <v>44926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">
      <c r="A824" s="89" t="str">
        <f t="shared" si="48"/>
        <v>Ейч Ар Кепитъл АД</v>
      </c>
      <c r="B824" s="89" t="str">
        <f t="shared" si="49"/>
        <v>204654533</v>
      </c>
      <c r="C824" s="523">
        <f t="shared" si="50"/>
        <v>44926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">
      <c r="A825" s="89" t="str">
        <f t="shared" si="48"/>
        <v>Ейч Ар Кепитъл АД</v>
      </c>
      <c r="B825" s="89" t="str">
        <f t="shared" si="49"/>
        <v>204654533</v>
      </c>
      <c r="C825" s="523">
        <f t="shared" si="50"/>
        <v>44926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">
      <c r="A826" s="89" t="str">
        <f t="shared" si="48"/>
        <v>Ейч Ар Кепитъл АД</v>
      </c>
      <c r="B826" s="89" t="str">
        <f t="shared" si="49"/>
        <v>204654533</v>
      </c>
      <c r="C826" s="523">
        <f t="shared" si="50"/>
        <v>44926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">
      <c r="A827" s="89" t="str">
        <f t="shared" si="48"/>
        <v>Ейч Ар Кепитъл АД</v>
      </c>
      <c r="B827" s="89" t="str">
        <f t="shared" si="49"/>
        <v>204654533</v>
      </c>
      <c r="C827" s="523">
        <f t="shared" si="50"/>
        <v>44926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">
      <c r="A828" s="89" t="str">
        <f t="shared" si="48"/>
        <v>Ейч Ар Кепитъл АД</v>
      </c>
      <c r="B828" s="89" t="str">
        <f t="shared" si="49"/>
        <v>204654533</v>
      </c>
      <c r="C828" s="523">
        <f t="shared" si="50"/>
        <v>44926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">
      <c r="A829" s="89" t="str">
        <f t="shared" si="48"/>
        <v>Ейч Ар Кепитъл АД</v>
      </c>
      <c r="B829" s="89" t="str">
        <f t="shared" si="49"/>
        <v>204654533</v>
      </c>
      <c r="C829" s="523">
        <f t="shared" si="50"/>
        <v>44926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">
      <c r="A830" s="89" t="str">
        <f t="shared" si="48"/>
        <v>Ейч Ар Кепитъл АД</v>
      </c>
      <c r="B830" s="89" t="str">
        <f t="shared" si="49"/>
        <v>204654533</v>
      </c>
      <c r="C830" s="523">
        <f t="shared" si="50"/>
        <v>44926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">
      <c r="A831" s="89" t="str">
        <f t="shared" si="48"/>
        <v>Ейч Ар Кепитъл АД</v>
      </c>
      <c r="B831" s="89" t="str">
        <f t="shared" si="49"/>
        <v>204654533</v>
      </c>
      <c r="C831" s="523">
        <f t="shared" si="50"/>
        <v>44926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">
      <c r="A832" s="89" t="str">
        <f t="shared" si="48"/>
        <v>Ейч Ар Кепитъл АД</v>
      </c>
      <c r="B832" s="89" t="str">
        <f t="shared" si="49"/>
        <v>204654533</v>
      </c>
      <c r="C832" s="523">
        <f t="shared" si="50"/>
        <v>44926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">
      <c r="A833" s="89" t="str">
        <f t="shared" si="48"/>
        <v>Ейч Ар Кепитъл АД</v>
      </c>
      <c r="B833" s="89" t="str">
        <f t="shared" si="49"/>
        <v>204654533</v>
      </c>
      <c r="C833" s="523">
        <f t="shared" si="50"/>
        <v>44926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">
      <c r="A834" s="89" t="str">
        <f t="shared" si="48"/>
        <v>Ейч Ар Кепитъл АД</v>
      </c>
      <c r="B834" s="89" t="str">
        <f t="shared" si="49"/>
        <v>204654533</v>
      </c>
      <c r="C834" s="523">
        <f t="shared" si="50"/>
        <v>44926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">
      <c r="A835" s="89" t="str">
        <f t="shared" si="48"/>
        <v>Ейч Ар Кепитъл АД</v>
      </c>
      <c r="B835" s="89" t="str">
        <f t="shared" si="49"/>
        <v>204654533</v>
      </c>
      <c r="C835" s="523">
        <f t="shared" si="50"/>
        <v>44926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">
      <c r="A836" s="89" t="str">
        <f t="shared" si="48"/>
        <v>Ейч Ар Кепитъл АД</v>
      </c>
      <c r="B836" s="89" t="str">
        <f t="shared" si="49"/>
        <v>204654533</v>
      </c>
      <c r="C836" s="523">
        <f t="shared" si="50"/>
        <v>44926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">
      <c r="A837" s="89" t="str">
        <f t="shared" si="48"/>
        <v>Ейч Ар Кепитъл АД</v>
      </c>
      <c r="B837" s="89" t="str">
        <f t="shared" si="49"/>
        <v>204654533</v>
      </c>
      <c r="C837" s="523">
        <f t="shared" si="50"/>
        <v>44926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">
      <c r="A838" s="89" t="str">
        <f t="shared" si="48"/>
        <v>Ейч Ар Кепитъл АД</v>
      </c>
      <c r="B838" s="89" t="str">
        <f t="shared" si="49"/>
        <v>204654533</v>
      </c>
      <c r="C838" s="523">
        <f t="shared" si="50"/>
        <v>44926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">
      <c r="A839" s="89" t="str">
        <f t="shared" si="48"/>
        <v>Ейч Ар Кепитъл АД</v>
      </c>
      <c r="B839" s="89" t="str">
        <f t="shared" si="49"/>
        <v>204654533</v>
      </c>
      <c r="C839" s="523">
        <f t="shared" si="50"/>
        <v>44926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">
      <c r="A840" s="89" t="str">
        <f t="shared" si="48"/>
        <v>Ейч Ар Кепитъл АД</v>
      </c>
      <c r="B840" s="89" t="str">
        <f t="shared" si="49"/>
        <v>204654533</v>
      </c>
      <c r="C840" s="523">
        <f t="shared" si="50"/>
        <v>44926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">
      <c r="A841" s="89" t="str">
        <f t="shared" si="48"/>
        <v>Ейч Ар Кепитъл АД</v>
      </c>
      <c r="B841" s="89" t="str">
        <f t="shared" si="49"/>
        <v>204654533</v>
      </c>
      <c r="C841" s="523">
        <f t="shared" si="50"/>
        <v>44926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">
      <c r="A842" s="89" t="str">
        <f t="shared" si="48"/>
        <v>Ейч Ар Кепитъл АД</v>
      </c>
      <c r="B842" s="89" t="str">
        <f t="shared" si="49"/>
        <v>204654533</v>
      </c>
      <c r="C842" s="523">
        <f t="shared" si="50"/>
        <v>44926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">
      <c r="A843" s="89" t="str">
        <f t="shared" si="48"/>
        <v>Ейч Ар Кепитъл АД</v>
      </c>
      <c r="B843" s="89" t="str">
        <f t="shared" si="49"/>
        <v>204654533</v>
      </c>
      <c r="C843" s="523">
        <f t="shared" si="50"/>
        <v>44926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">
      <c r="A844" s="89" t="str">
        <f t="shared" si="48"/>
        <v>Ейч Ар Кепитъл АД</v>
      </c>
      <c r="B844" s="89" t="str">
        <f t="shared" si="49"/>
        <v>204654533</v>
      </c>
      <c r="C844" s="523">
        <f t="shared" si="50"/>
        <v>44926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">
      <c r="A845" s="89" t="str">
        <f aca="true" t="shared" si="51" ref="A845:A910">pdeName</f>
        <v>Ейч Ар Кепитъл АД</v>
      </c>
      <c r="B845" s="89" t="str">
        <f aca="true" t="shared" si="52" ref="B845:B910">pdeBulstat</f>
        <v>204654533</v>
      </c>
      <c r="C845" s="523">
        <f aca="true" t="shared" si="53" ref="C845:C910">endDate</f>
        <v>44926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">
      <c r="A846" s="89" t="str">
        <f t="shared" si="51"/>
        <v>Ейч Ар Кепитъл АД</v>
      </c>
      <c r="B846" s="89" t="str">
        <f t="shared" si="52"/>
        <v>204654533</v>
      </c>
      <c r="C846" s="523">
        <f t="shared" si="53"/>
        <v>44926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">
      <c r="A847" s="89" t="str">
        <f t="shared" si="51"/>
        <v>Ейч Ар Кепитъл АД</v>
      </c>
      <c r="B847" s="89" t="str">
        <f t="shared" si="52"/>
        <v>204654533</v>
      </c>
      <c r="C847" s="523">
        <f t="shared" si="53"/>
        <v>44926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">
      <c r="A848" s="89" t="str">
        <f t="shared" si="51"/>
        <v>Ейч Ар Кепитъл АД</v>
      </c>
      <c r="B848" s="89" t="str">
        <f t="shared" si="52"/>
        <v>204654533</v>
      </c>
      <c r="C848" s="523">
        <f t="shared" si="53"/>
        <v>44926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">
      <c r="A849" s="89" t="str">
        <f t="shared" si="51"/>
        <v>Ейч Ар Кепитъл АД</v>
      </c>
      <c r="B849" s="89" t="str">
        <f t="shared" si="52"/>
        <v>204654533</v>
      </c>
      <c r="C849" s="523">
        <f t="shared" si="53"/>
        <v>44926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">
      <c r="A850" s="89" t="str">
        <f t="shared" si="51"/>
        <v>Ейч Ар Кепитъл АД</v>
      </c>
      <c r="B850" s="89" t="str">
        <f t="shared" si="52"/>
        <v>204654533</v>
      </c>
      <c r="C850" s="523">
        <f t="shared" si="53"/>
        <v>44926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">
      <c r="A851" s="89" t="str">
        <f t="shared" si="51"/>
        <v>Ейч Ар Кепитъл АД</v>
      </c>
      <c r="B851" s="89" t="str">
        <f t="shared" si="52"/>
        <v>204654533</v>
      </c>
      <c r="C851" s="523">
        <f t="shared" si="53"/>
        <v>44926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">
      <c r="A852" s="89" t="str">
        <f t="shared" si="51"/>
        <v>Ейч Ар Кепитъл АД</v>
      </c>
      <c r="B852" s="89" t="str">
        <f t="shared" si="52"/>
        <v>204654533</v>
      </c>
      <c r="C852" s="523">
        <f t="shared" si="53"/>
        <v>44926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">
      <c r="A853" s="89" t="str">
        <f t="shared" si="51"/>
        <v>Ейч Ар Кепитъл АД</v>
      </c>
      <c r="B853" s="89" t="str">
        <f t="shared" si="52"/>
        <v>204654533</v>
      </c>
      <c r="C853" s="523">
        <f t="shared" si="53"/>
        <v>44926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">
      <c r="A854" s="89" t="str">
        <f t="shared" si="51"/>
        <v>Ейч Ар Кепитъл АД</v>
      </c>
      <c r="B854" s="89" t="str">
        <f t="shared" si="52"/>
        <v>204654533</v>
      </c>
      <c r="C854" s="523">
        <f t="shared" si="53"/>
        <v>44926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">
      <c r="A855" s="89" t="str">
        <f t="shared" si="51"/>
        <v>Ейч Ар Кепитъл АД</v>
      </c>
      <c r="B855" s="89" t="str">
        <f t="shared" si="52"/>
        <v>204654533</v>
      </c>
      <c r="C855" s="523">
        <f t="shared" si="53"/>
        <v>44926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 ht="15">
      <c r="A856" s="89" t="str">
        <f t="shared" si="51"/>
        <v>Ейч Ар Кепитъл АД</v>
      </c>
      <c r="B856" s="89" t="str">
        <f t="shared" si="52"/>
        <v>204654533</v>
      </c>
      <c r="C856" s="523">
        <f t="shared" si="53"/>
        <v>44926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">
      <c r="A857" s="89" t="str">
        <f t="shared" si="51"/>
        <v>Ейч Ар Кепитъл АД</v>
      </c>
      <c r="B857" s="89" t="str">
        <f t="shared" si="52"/>
        <v>204654533</v>
      </c>
      <c r="C857" s="523">
        <f t="shared" si="53"/>
        <v>44926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">
      <c r="A858" s="89" t="str">
        <f t="shared" si="51"/>
        <v>Ейч Ар Кепитъл АД</v>
      </c>
      <c r="B858" s="89" t="str">
        <f t="shared" si="52"/>
        <v>204654533</v>
      </c>
      <c r="C858" s="523">
        <f t="shared" si="53"/>
        <v>44926</v>
      </c>
      <c r="D858" s="89" t="s">
        <v>543</v>
      </c>
      <c r="E858" s="89">
        <v>14</v>
      </c>
      <c r="F858" s="89" t="s">
        <v>542</v>
      </c>
      <c r="H858" s="89">
        <f>'Справка 6'!Q18</f>
        <v>3</v>
      </c>
    </row>
    <row r="859" spans="1:8" ht="15">
      <c r="A859" s="89" t="str">
        <f t="shared" si="51"/>
        <v>Ейч Ар Кепитъл АД</v>
      </c>
      <c r="B859" s="89" t="str">
        <f t="shared" si="52"/>
        <v>204654533</v>
      </c>
      <c r="C859" s="523">
        <f t="shared" si="53"/>
        <v>44926</v>
      </c>
      <c r="D859" s="89" t="s">
        <v>545</v>
      </c>
      <c r="E859" s="89">
        <v>14</v>
      </c>
      <c r="F859" s="89" t="s">
        <v>828</v>
      </c>
      <c r="H859" s="89">
        <f>'Справка 6'!Q19</f>
        <v>3</v>
      </c>
    </row>
    <row r="860" spans="1:8" ht="15">
      <c r="A860" s="89" t="str">
        <f t="shared" si="51"/>
        <v>Ейч Ар Кепитъл АД</v>
      </c>
      <c r="B860" s="89" t="str">
        <f t="shared" si="52"/>
        <v>204654533</v>
      </c>
      <c r="C860" s="523">
        <f t="shared" si="53"/>
        <v>44926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">
      <c r="A861" s="89" t="str">
        <f t="shared" si="51"/>
        <v>Ейч Ар Кепитъл АД</v>
      </c>
      <c r="B861" s="89" t="str">
        <f t="shared" si="52"/>
        <v>204654533</v>
      </c>
      <c r="C861" s="523">
        <f t="shared" si="53"/>
        <v>44926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">
      <c r="A862" s="89" t="str">
        <f t="shared" si="51"/>
        <v>Ейч Ар Кепитъл АД</v>
      </c>
      <c r="B862" s="89" t="str">
        <f t="shared" si="52"/>
        <v>204654533</v>
      </c>
      <c r="C862" s="523">
        <f t="shared" si="53"/>
        <v>44926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">
      <c r="A863" s="89" t="str">
        <f t="shared" si="51"/>
        <v>Ейч Ар Кепитъл АД</v>
      </c>
      <c r="B863" s="89" t="str">
        <f t="shared" si="52"/>
        <v>204654533</v>
      </c>
      <c r="C863" s="523">
        <f t="shared" si="53"/>
        <v>44926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">
      <c r="A864" s="89" t="str">
        <f t="shared" si="51"/>
        <v>Ейч Ар Кепитъл АД</v>
      </c>
      <c r="B864" s="89" t="str">
        <f t="shared" si="52"/>
        <v>204654533</v>
      </c>
      <c r="C864" s="523">
        <f t="shared" si="53"/>
        <v>44926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">
      <c r="A865" s="89" t="str">
        <f t="shared" si="51"/>
        <v>Ейч Ар Кепитъл АД</v>
      </c>
      <c r="B865" s="89" t="str">
        <f t="shared" si="52"/>
        <v>204654533</v>
      </c>
      <c r="C865" s="523">
        <f t="shared" si="53"/>
        <v>44926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">
      <c r="A866" s="89" t="str">
        <f t="shared" si="51"/>
        <v>Ейч Ар Кепитъл АД</v>
      </c>
      <c r="B866" s="89" t="str">
        <f t="shared" si="52"/>
        <v>204654533</v>
      </c>
      <c r="C866" s="523">
        <f t="shared" si="53"/>
        <v>44926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">
      <c r="A867" s="89" t="str">
        <f t="shared" si="51"/>
        <v>Ейч Ар Кепитъл АД</v>
      </c>
      <c r="B867" s="89" t="str">
        <f t="shared" si="52"/>
        <v>204654533</v>
      </c>
      <c r="C867" s="523">
        <f t="shared" si="53"/>
        <v>44926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">
      <c r="A868" s="89" t="str">
        <f t="shared" si="51"/>
        <v>Ейч Ар Кепитъл АД</v>
      </c>
      <c r="B868" s="89" t="str">
        <f t="shared" si="52"/>
        <v>204654533</v>
      </c>
      <c r="C868" s="523">
        <f t="shared" si="53"/>
        <v>44926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">
      <c r="A869" s="89" t="str">
        <f t="shared" si="51"/>
        <v>Ейч Ар Кепитъл АД</v>
      </c>
      <c r="B869" s="89" t="str">
        <f t="shared" si="52"/>
        <v>204654533</v>
      </c>
      <c r="C869" s="523">
        <f t="shared" si="53"/>
        <v>44926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">
      <c r="A870" s="89" t="str">
        <f t="shared" si="51"/>
        <v>Ейч Ар Кепитъл АД</v>
      </c>
      <c r="B870" s="89" t="str">
        <f t="shared" si="52"/>
        <v>204654533</v>
      </c>
      <c r="C870" s="523">
        <f t="shared" si="53"/>
        <v>44926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">
      <c r="A871" s="89" t="str">
        <f t="shared" si="51"/>
        <v>Ейч Ар Кепитъл АД</v>
      </c>
      <c r="B871" s="89" t="str">
        <f t="shared" si="52"/>
        <v>204654533</v>
      </c>
      <c r="C871" s="523">
        <f t="shared" si="53"/>
        <v>44926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">
      <c r="A872" s="89" t="str">
        <f t="shared" si="51"/>
        <v>Ейч Ар Кепитъл АД</v>
      </c>
      <c r="B872" s="89" t="str">
        <f t="shared" si="52"/>
        <v>204654533</v>
      </c>
      <c r="C872" s="523">
        <f t="shared" si="53"/>
        <v>44926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">
      <c r="A873" s="89" t="str">
        <f t="shared" si="51"/>
        <v>Ейч Ар Кепитъл АД</v>
      </c>
      <c r="B873" s="89" t="str">
        <f t="shared" si="52"/>
        <v>204654533</v>
      </c>
      <c r="C873" s="523">
        <f t="shared" si="53"/>
        <v>44926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">
      <c r="A874" s="89" t="str">
        <f t="shared" si="51"/>
        <v>Ейч Ар Кепитъл АД</v>
      </c>
      <c r="B874" s="89" t="str">
        <f t="shared" si="52"/>
        <v>204654533</v>
      </c>
      <c r="C874" s="523">
        <f t="shared" si="53"/>
        <v>44926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">
      <c r="A875" s="89" t="str">
        <f t="shared" si="51"/>
        <v>Ейч Ар Кепитъл АД</v>
      </c>
      <c r="B875" s="89" t="str">
        <f t="shared" si="52"/>
        <v>204654533</v>
      </c>
      <c r="C875" s="523">
        <f t="shared" si="53"/>
        <v>44926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">
      <c r="A876" s="89" t="str">
        <f t="shared" si="51"/>
        <v>Ейч Ар Кепитъл АД</v>
      </c>
      <c r="B876" s="89" t="str">
        <f t="shared" si="52"/>
        <v>204654533</v>
      </c>
      <c r="C876" s="523">
        <f t="shared" si="53"/>
        <v>44926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">
      <c r="A877" s="89" t="str">
        <f t="shared" si="51"/>
        <v>Ейч Ар Кепитъл АД</v>
      </c>
      <c r="B877" s="89" t="str">
        <f t="shared" si="52"/>
        <v>204654533</v>
      </c>
      <c r="C877" s="523">
        <f t="shared" si="53"/>
        <v>44926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">
      <c r="A878" s="89" t="str">
        <f t="shared" si="51"/>
        <v>Ейч Ар Кепитъл АД</v>
      </c>
      <c r="B878" s="89" t="str">
        <f t="shared" si="52"/>
        <v>204654533</v>
      </c>
      <c r="C878" s="523">
        <f t="shared" si="53"/>
        <v>44926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">
      <c r="A879" s="89" t="str">
        <f t="shared" si="51"/>
        <v>Ейч Ар Кепитъл АД</v>
      </c>
      <c r="B879" s="89" t="str">
        <f t="shared" si="52"/>
        <v>204654533</v>
      </c>
      <c r="C879" s="523">
        <f t="shared" si="53"/>
        <v>44926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">
      <c r="A880" s="89" t="str">
        <f t="shared" si="51"/>
        <v>Ейч Ар Кепитъл АД</v>
      </c>
      <c r="B880" s="89" t="str">
        <f t="shared" si="52"/>
        <v>204654533</v>
      </c>
      <c r="C880" s="523">
        <f t="shared" si="53"/>
        <v>44926</v>
      </c>
      <c r="D880" s="89" t="s">
        <v>583</v>
      </c>
      <c r="E880" s="89">
        <v>14</v>
      </c>
      <c r="F880" s="89" t="s">
        <v>582</v>
      </c>
      <c r="H880" s="89">
        <f>'Справка 6'!Q42</f>
        <v>3</v>
      </c>
    </row>
    <row r="881" spans="1:8" ht="15">
      <c r="A881" s="89" t="str">
        <f t="shared" si="51"/>
        <v>Ейч Ар Кепитъл АД</v>
      </c>
      <c r="B881" s="89" t="str">
        <f t="shared" si="52"/>
        <v>204654533</v>
      </c>
      <c r="C881" s="523">
        <f t="shared" si="53"/>
        <v>44926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">
      <c r="A882" s="89" t="str">
        <f t="shared" si="51"/>
        <v>Ейч Ар Кепитъл АД</v>
      </c>
      <c r="B882" s="89" t="str">
        <f t="shared" si="52"/>
        <v>204654533</v>
      </c>
      <c r="C882" s="523">
        <f t="shared" si="53"/>
        <v>44926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">
      <c r="A883" s="89" t="str">
        <f t="shared" si="51"/>
        <v>Ейч Ар Кепитъл АД</v>
      </c>
      <c r="B883" s="89" t="str">
        <f t="shared" si="52"/>
        <v>204654533</v>
      </c>
      <c r="C883" s="523">
        <f t="shared" si="53"/>
        <v>44926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">
      <c r="A884" s="89" t="str">
        <f t="shared" si="51"/>
        <v>Ейч Ар Кепитъл АД</v>
      </c>
      <c r="B884" s="89" t="str">
        <f t="shared" si="52"/>
        <v>204654533</v>
      </c>
      <c r="C884" s="523">
        <f t="shared" si="53"/>
        <v>44926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">
      <c r="A885" s="89" t="str">
        <f t="shared" si="51"/>
        <v>Ейч Ар Кепитъл АД</v>
      </c>
      <c r="B885" s="89" t="str">
        <f t="shared" si="52"/>
        <v>204654533</v>
      </c>
      <c r="C885" s="523">
        <f t="shared" si="53"/>
        <v>44926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 ht="15">
      <c r="A886" s="89" t="str">
        <f t="shared" si="51"/>
        <v>Ейч Ар Кепитъл АД</v>
      </c>
      <c r="B886" s="89" t="str">
        <f t="shared" si="52"/>
        <v>204654533</v>
      </c>
      <c r="C886" s="523">
        <f t="shared" si="53"/>
        <v>44926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">
      <c r="A887" s="89" t="str">
        <f t="shared" si="51"/>
        <v>Ейч Ар Кепитъл АД</v>
      </c>
      <c r="B887" s="89" t="str">
        <f t="shared" si="52"/>
        <v>204654533</v>
      </c>
      <c r="C887" s="523">
        <f t="shared" si="53"/>
        <v>44926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">
      <c r="A888" s="89" t="str">
        <f t="shared" si="51"/>
        <v>Ейч Ар Кепитъл АД</v>
      </c>
      <c r="B888" s="89" t="str">
        <f t="shared" si="52"/>
        <v>204654533</v>
      </c>
      <c r="C888" s="523">
        <f t="shared" si="53"/>
        <v>44926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">
      <c r="A889" s="89" t="str">
        <f t="shared" si="51"/>
        <v>Ейч Ар Кепитъл АД</v>
      </c>
      <c r="B889" s="89" t="str">
        <f t="shared" si="52"/>
        <v>204654533</v>
      </c>
      <c r="C889" s="523">
        <f t="shared" si="53"/>
        <v>44926</v>
      </c>
      <c r="D889" s="89" t="s">
        <v>545</v>
      </c>
      <c r="E889" s="89">
        <v>15</v>
      </c>
      <c r="F889" s="89" t="s">
        <v>828</v>
      </c>
      <c r="H889" s="89">
        <f>'Справка 6'!R19</f>
        <v>0</v>
      </c>
    </row>
    <row r="890" spans="1:8" ht="15">
      <c r="A890" s="89" t="str">
        <f t="shared" si="51"/>
        <v>Ейч Ар Кепитъл АД</v>
      </c>
      <c r="B890" s="89" t="str">
        <f t="shared" si="52"/>
        <v>204654533</v>
      </c>
      <c r="C890" s="523">
        <f t="shared" si="53"/>
        <v>44926</v>
      </c>
      <c r="D890" s="89" t="s">
        <v>547</v>
      </c>
      <c r="E890" s="89">
        <v>15</v>
      </c>
      <c r="F890" s="89" t="s">
        <v>546</v>
      </c>
      <c r="H890" s="89">
        <f>'Справка 6'!R20</f>
        <v>0</v>
      </c>
    </row>
    <row r="891" spans="1:8" ht="15">
      <c r="A891" s="89" t="str">
        <f t="shared" si="51"/>
        <v>Ейч Ар Кепитъл АД</v>
      </c>
      <c r="B891" s="89" t="str">
        <f t="shared" si="52"/>
        <v>204654533</v>
      </c>
      <c r="C891" s="523">
        <f t="shared" si="53"/>
        <v>44926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">
      <c r="A892" s="89" t="str">
        <f t="shared" si="51"/>
        <v>Ейч Ар Кепитъл АД</v>
      </c>
      <c r="B892" s="89" t="str">
        <f t="shared" si="52"/>
        <v>204654533</v>
      </c>
      <c r="C892" s="523">
        <f t="shared" si="53"/>
        <v>44926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">
      <c r="A893" s="89" t="str">
        <f t="shared" si="51"/>
        <v>Ейч Ар Кепитъл АД</v>
      </c>
      <c r="B893" s="89" t="str">
        <f t="shared" si="52"/>
        <v>204654533</v>
      </c>
      <c r="C893" s="523">
        <f t="shared" si="53"/>
        <v>44926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">
      <c r="A894" s="89" t="str">
        <f t="shared" si="51"/>
        <v>Ейч Ар Кепитъл АД</v>
      </c>
      <c r="B894" s="89" t="str">
        <f t="shared" si="52"/>
        <v>204654533</v>
      </c>
      <c r="C894" s="523">
        <f t="shared" si="53"/>
        <v>44926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">
      <c r="A895" s="89" t="str">
        <f t="shared" si="51"/>
        <v>Ейч Ар Кепитъл АД</v>
      </c>
      <c r="B895" s="89" t="str">
        <f t="shared" si="52"/>
        <v>204654533</v>
      </c>
      <c r="C895" s="523">
        <f t="shared" si="53"/>
        <v>44926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">
      <c r="A896" s="89" t="str">
        <f t="shared" si="51"/>
        <v>Ейч Ар Кепитъл АД</v>
      </c>
      <c r="B896" s="89" t="str">
        <f t="shared" si="52"/>
        <v>204654533</v>
      </c>
      <c r="C896" s="523">
        <f t="shared" si="53"/>
        <v>44926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">
      <c r="A897" s="89" t="str">
        <f t="shared" si="51"/>
        <v>Ейч Ар Кепитъл АД</v>
      </c>
      <c r="B897" s="89" t="str">
        <f t="shared" si="52"/>
        <v>204654533</v>
      </c>
      <c r="C897" s="523">
        <f t="shared" si="53"/>
        <v>44926</v>
      </c>
      <c r="D897" s="89" t="s">
        <v>562</v>
      </c>
      <c r="E897" s="89">
        <v>15</v>
      </c>
      <c r="F897" s="89" t="s">
        <v>561</v>
      </c>
      <c r="H897" s="89">
        <f>'Справка 6'!R29</f>
        <v>20637</v>
      </c>
    </row>
    <row r="898" spans="1:8" ht="15">
      <c r="A898" s="89" t="str">
        <f t="shared" si="51"/>
        <v>Ейч Ар Кепитъл АД</v>
      </c>
      <c r="B898" s="89" t="str">
        <f t="shared" si="52"/>
        <v>204654533</v>
      </c>
      <c r="C898" s="523">
        <f t="shared" si="53"/>
        <v>44926</v>
      </c>
      <c r="D898" s="89" t="s">
        <v>563</v>
      </c>
      <c r="E898" s="89">
        <v>15</v>
      </c>
      <c r="F898" s="89" t="s">
        <v>108</v>
      </c>
      <c r="H898" s="89">
        <f>'Справка 6'!R30</f>
        <v>1152</v>
      </c>
    </row>
    <row r="899" spans="1:8" ht="15">
      <c r="A899" s="89" t="str">
        <f t="shared" si="51"/>
        <v>Ейч Ар Кепитъл АД</v>
      </c>
      <c r="B899" s="89" t="str">
        <f t="shared" si="52"/>
        <v>204654533</v>
      </c>
      <c r="C899" s="523">
        <f t="shared" si="53"/>
        <v>44926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">
      <c r="A900" s="89" t="str">
        <f t="shared" si="51"/>
        <v>Ейч Ар Кепитъл АД</v>
      </c>
      <c r="B900" s="89" t="str">
        <f t="shared" si="52"/>
        <v>204654533</v>
      </c>
      <c r="C900" s="523">
        <f t="shared" si="53"/>
        <v>44926</v>
      </c>
      <c r="D900" s="89" t="s">
        <v>565</v>
      </c>
      <c r="E900" s="89">
        <v>15</v>
      </c>
      <c r="F900" s="89" t="s">
        <v>113</v>
      </c>
      <c r="H900" s="89">
        <f>'Справка 6'!R32</f>
        <v>10879</v>
      </c>
    </row>
    <row r="901" spans="1:8" ht="15">
      <c r="A901" s="89" t="str">
        <f t="shared" si="51"/>
        <v>Ейч Ар Кепитъл АД</v>
      </c>
      <c r="B901" s="89" t="str">
        <f t="shared" si="52"/>
        <v>204654533</v>
      </c>
      <c r="C901" s="523">
        <f t="shared" si="53"/>
        <v>44926</v>
      </c>
      <c r="D901" s="89" t="s">
        <v>566</v>
      </c>
      <c r="E901" s="89">
        <v>15</v>
      </c>
      <c r="F901" s="89" t="s">
        <v>115</v>
      </c>
      <c r="H901" s="89">
        <f>'Справка 6'!R33</f>
        <v>8606</v>
      </c>
    </row>
    <row r="902" spans="1:8" ht="15">
      <c r="A902" s="89" t="str">
        <f t="shared" si="51"/>
        <v>Ейч Ар Кепитъл АД</v>
      </c>
      <c r="B902" s="89" t="str">
        <f t="shared" si="52"/>
        <v>204654533</v>
      </c>
      <c r="C902" s="523">
        <f t="shared" si="53"/>
        <v>44926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">
      <c r="A903" s="89" t="str">
        <f t="shared" si="51"/>
        <v>Ейч Ар Кепитъл АД</v>
      </c>
      <c r="B903" s="89" t="str">
        <f t="shared" si="52"/>
        <v>204654533</v>
      </c>
      <c r="C903" s="523">
        <f t="shared" si="53"/>
        <v>44926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">
      <c r="A904" s="89" t="str">
        <f t="shared" si="51"/>
        <v>Ейч Ар Кепитъл АД</v>
      </c>
      <c r="B904" s="89" t="str">
        <f t="shared" si="52"/>
        <v>204654533</v>
      </c>
      <c r="C904" s="523">
        <f t="shared" si="53"/>
        <v>44926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">
      <c r="A905" s="89" t="str">
        <f t="shared" si="51"/>
        <v>Ейч Ар Кепитъл АД</v>
      </c>
      <c r="B905" s="89" t="str">
        <f t="shared" si="52"/>
        <v>204654533</v>
      </c>
      <c r="C905" s="523">
        <f t="shared" si="53"/>
        <v>44926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">
      <c r="A906" s="89" t="str">
        <f t="shared" si="51"/>
        <v>Ейч Ар Кепитъл АД</v>
      </c>
      <c r="B906" s="89" t="str">
        <f t="shared" si="52"/>
        <v>204654533</v>
      </c>
      <c r="C906" s="523">
        <f t="shared" si="53"/>
        <v>44926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">
      <c r="A907" s="89" t="str">
        <f t="shared" si="51"/>
        <v>Ейч Ар Кепитъл АД</v>
      </c>
      <c r="B907" s="89" t="str">
        <f t="shared" si="52"/>
        <v>204654533</v>
      </c>
      <c r="C907" s="523">
        <f t="shared" si="53"/>
        <v>44926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">
      <c r="A908" s="89" t="str">
        <f t="shared" si="51"/>
        <v>Ейч Ар Кепитъл АД</v>
      </c>
      <c r="B908" s="89" t="str">
        <f t="shared" si="52"/>
        <v>204654533</v>
      </c>
      <c r="C908" s="523">
        <f t="shared" si="53"/>
        <v>44926</v>
      </c>
      <c r="D908" s="89" t="s">
        <v>578</v>
      </c>
      <c r="E908" s="89">
        <v>15</v>
      </c>
      <c r="F908" s="89" t="s">
        <v>827</v>
      </c>
      <c r="H908" s="89">
        <f>'Справка 6'!R40</f>
        <v>20637</v>
      </c>
    </row>
    <row r="909" spans="1:8" ht="15">
      <c r="A909" s="89" t="str">
        <f t="shared" si="51"/>
        <v>Ейч Ар Кепитъл АД</v>
      </c>
      <c r="B909" s="89" t="str">
        <f t="shared" si="52"/>
        <v>204654533</v>
      </c>
      <c r="C909" s="523">
        <f t="shared" si="53"/>
        <v>44926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">
      <c r="A910" s="89" t="str">
        <f t="shared" si="51"/>
        <v>Ейч Ар Кепитъл АД</v>
      </c>
      <c r="B910" s="89" t="str">
        <f t="shared" si="52"/>
        <v>204654533</v>
      </c>
      <c r="C910" s="523">
        <f t="shared" si="53"/>
        <v>44926</v>
      </c>
      <c r="D910" s="89" t="s">
        <v>583</v>
      </c>
      <c r="E910" s="89">
        <v>15</v>
      </c>
      <c r="F910" s="89" t="s">
        <v>582</v>
      </c>
      <c r="H910" s="89">
        <f>'Справка 6'!R42</f>
        <v>20637</v>
      </c>
    </row>
    <row r="911" spans="3:6" s="444" customFormat="1" ht="15">
      <c r="C911" s="522"/>
      <c r="F911" s="447" t="s">
        <v>864</v>
      </c>
    </row>
    <row r="912" spans="1:8" ht="15">
      <c r="A912" s="89" t="str">
        <f aca="true" t="shared" si="54" ref="A912:A975">pdeName</f>
        <v>Ейч Ар Кепитъл АД</v>
      </c>
      <c r="B912" s="89" t="str">
        <f aca="true" t="shared" si="55" ref="B912:B975">pdeBulstat</f>
        <v>204654533</v>
      </c>
      <c r="C912" s="523">
        <f aca="true" t="shared" si="56" ref="C912:C975">endDate</f>
        <v>44926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 България'!C11</f>
        <v>0</v>
      </c>
    </row>
    <row r="913" spans="1:8" ht="15">
      <c r="A913" s="89" t="str">
        <f t="shared" si="54"/>
        <v>Ейч Ар Кепитъл АД</v>
      </c>
      <c r="B913" s="89" t="str">
        <f t="shared" si="55"/>
        <v>204654533</v>
      </c>
      <c r="C913" s="523">
        <f t="shared" si="56"/>
        <v>44926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 България'!C13</f>
        <v>0</v>
      </c>
    </row>
    <row r="914" spans="1:8" ht="15">
      <c r="A914" s="89" t="str">
        <f t="shared" si="54"/>
        <v>Ейч Ар Кепитъл АД</v>
      </c>
      <c r="B914" s="89" t="str">
        <f t="shared" si="55"/>
        <v>204654533</v>
      </c>
      <c r="C914" s="523">
        <f t="shared" si="56"/>
        <v>44926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 България'!C14</f>
        <v>0</v>
      </c>
    </row>
    <row r="915" spans="1:8" ht="15">
      <c r="A915" s="89" t="str">
        <f t="shared" si="54"/>
        <v>Ейч Ар Кепитъл АД</v>
      </c>
      <c r="B915" s="89" t="str">
        <f t="shared" si="55"/>
        <v>204654533</v>
      </c>
      <c r="C915" s="523">
        <f t="shared" si="56"/>
        <v>44926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 България'!C15</f>
        <v>0</v>
      </c>
    </row>
    <row r="916" spans="1:8" ht="15">
      <c r="A916" s="89" t="str">
        <f t="shared" si="54"/>
        <v>Ейч Ар Кепитъл АД</v>
      </c>
      <c r="B916" s="89" t="str">
        <f t="shared" si="55"/>
        <v>204654533</v>
      </c>
      <c r="C916" s="523">
        <f t="shared" si="56"/>
        <v>44926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 България'!C16</f>
        <v>0</v>
      </c>
    </row>
    <row r="917" spans="1:8" ht="15">
      <c r="A917" s="89" t="str">
        <f t="shared" si="54"/>
        <v>Ейч Ар Кепитъл АД</v>
      </c>
      <c r="B917" s="89" t="str">
        <f t="shared" si="55"/>
        <v>204654533</v>
      </c>
      <c r="C917" s="523">
        <f t="shared" si="56"/>
        <v>44926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 България'!C17</f>
        <v>0</v>
      </c>
    </row>
    <row r="918" spans="1:8" ht="15">
      <c r="A918" s="89" t="str">
        <f t="shared" si="54"/>
        <v>Ейч Ар Кепитъл АД</v>
      </c>
      <c r="B918" s="89" t="str">
        <f t="shared" si="55"/>
        <v>204654533</v>
      </c>
      <c r="C918" s="523">
        <f t="shared" si="56"/>
        <v>44926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 България'!C18</f>
        <v>0</v>
      </c>
    </row>
    <row r="919" spans="1:8" ht="15">
      <c r="A919" s="89" t="str">
        <f t="shared" si="54"/>
        <v>Ейч Ар Кепитъл АД</v>
      </c>
      <c r="B919" s="89" t="str">
        <f t="shared" si="55"/>
        <v>204654533</v>
      </c>
      <c r="C919" s="523">
        <f t="shared" si="56"/>
        <v>44926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 България'!C19</f>
        <v>0</v>
      </c>
    </row>
    <row r="920" spans="1:8" ht="15">
      <c r="A920" s="89" t="str">
        <f t="shared" si="54"/>
        <v>Ейч Ар Кепитъл АД</v>
      </c>
      <c r="B920" s="89" t="str">
        <f t="shared" si="55"/>
        <v>204654533</v>
      </c>
      <c r="C920" s="523">
        <f t="shared" si="56"/>
        <v>44926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 България'!C20</f>
        <v>0</v>
      </c>
    </row>
    <row r="921" spans="1:8" ht="15">
      <c r="A921" s="89" t="str">
        <f t="shared" si="54"/>
        <v>Ейч Ар Кепитъл АД</v>
      </c>
      <c r="B921" s="89" t="str">
        <f t="shared" si="55"/>
        <v>204654533</v>
      </c>
      <c r="C921" s="523">
        <f t="shared" si="56"/>
        <v>44926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 България'!C21</f>
        <v>0</v>
      </c>
    </row>
    <row r="922" spans="1:8" ht="15">
      <c r="A922" s="89" t="str">
        <f t="shared" si="54"/>
        <v>Ейч Ар Кепитъл АД</v>
      </c>
      <c r="B922" s="89" t="str">
        <f t="shared" si="55"/>
        <v>204654533</v>
      </c>
      <c r="C922" s="523">
        <f t="shared" si="56"/>
        <v>44926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 България'!C23</f>
        <v>0</v>
      </c>
    </row>
    <row r="923" spans="1:8" ht="15">
      <c r="A923" s="89" t="str">
        <f t="shared" si="54"/>
        <v>Ейч Ар Кепитъл АД</v>
      </c>
      <c r="B923" s="89" t="str">
        <f t="shared" si="55"/>
        <v>204654533</v>
      </c>
      <c r="C923" s="523">
        <f t="shared" si="56"/>
        <v>44926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 България'!C26</f>
        <v>8</v>
      </c>
    </row>
    <row r="924" spans="1:8" ht="15">
      <c r="A924" s="89" t="str">
        <f t="shared" si="54"/>
        <v>Ейч Ар Кепитъл АД</v>
      </c>
      <c r="B924" s="89" t="str">
        <f t="shared" si="55"/>
        <v>204654533</v>
      </c>
      <c r="C924" s="523">
        <f t="shared" si="56"/>
        <v>44926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 България'!C27</f>
        <v>8</v>
      </c>
    </row>
    <row r="925" spans="1:8" ht="15">
      <c r="A925" s="89" t="str">
        <f t="shared" si="54"/>
        <v>Ейч Ар Кепитъл АД</v>
      </c>
      <c r="B925" s="89" t="str">
        <f t="shared" si="55"/>
        <v>204654533</v>
      </c>
      <c r="C925" s="523">
        <f t="shared" si="56"/>
        <v>44926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 България'!C28</f>
        <v>0</v>
      </c>
    </row>
    <row r="926" spans="1:8" ht="15">
      <c r="A926" s="89" t="str">
        <f t="shared" si="54"/>
        <v>Ейч Ар Кепитъл АД</v>
      </c>
      <c r="B926" s="89" t="str">
        <f t="shared" si="55"/>
        <v>204654533</v>
      </c>
      <c r="C926" s="523">
        <f t="shared" si="56"/>
        <v>44926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 България'!C29</f>
        <v>0</v>
      </c>
    </row>
    <row r="927" spans="1:8" ht="15">
      <c r="A927" s="89" t="str">
        <f t="shared" si="54"/>
        <v>Ейч Ар Кепитъл АД</v>
      </c>
      <c r="B927" s="89" t="str">
        <f t="shared" si="55"/>
        <v>204654533</v>
      </c>
      <c r="C927" s="523">
        <f t="shared" si="56"/>
        <v>44926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 България'!C30</f>
        <v>0</v>
      </c>
    </row>
    <row r="928" spans="1:8" ht="15">
      <c r="A928" s="89" t="str">
        <f t="shared" si="54"/>
        <v>Ейч Ар Кепитъл АД</v>
      </c>
      <c r="B928" s="89" t="str">
        <f t="shared" si="55"/>
        <v>204654533</v>
      </c>
      <c r="C928" s="523">
        <f t="shared" si="56"/>
        <v>44926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 България'!C31</f>
        <v>0</v>
      </c>
    </row>
    <row r="929" spans="1:8" ht="15">
      <c r="A929" s="89" t="str">
        <f t="shared" si="54"/>
        <v>Ейч Ар Кепитъл АД</v>
      </c>
      <c r="B929" s="89" t="str">
        <f t="shared" si="55"/>
        <v>204654533</v>
      </c>
      <c r="C929" s="523">
        <f t="shared" si="56"/>
        <v>44926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 България'!C32</f>
        <v>0</v>
      </c>
    </row>
    <row r="930" spans="1:8" ht="15">
      <c r="A930" s="89" t="str">
        <f t="shared" si="54"/>
        <v>Ейч Ар Кепитъл АД</v>
      </c>
      <c r="B930" s="89" t="str">
        <f t="shared" si="55"/>
        <v>204654533</v>
      </c>
      <c r="C930" s="523">
        <f t="shared" si="56"/>
        <v>44926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 България'!C33</f>
        <v>0</v>
      </c>
    </row>
    <row r="931" spans="1:8" ht="15">
      <c r="A931" s="89" t="str">
        <f t="shared" si="54"/>
        <v>Ейч Ар Кепитъл АД</v>
      </c>
      <c r="B931" s="89" t="str">
        <f t="shared" si="55"/>
        <v>204654533</v>
      </c>
      <c r="C931" s="523">
        <f t="shared" si="56"/>
        <v>44926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 България'!C34</f>
        <v>0</v>
      </c>
    </row>
    <row r="932" spans="1:8" ht="15">
      <c r="A932" s="89" t="str">
        <f t="shared" si="54"/>
        <v>Ейч Ар Кепитъл АД</v>
      </c>
      <c r="B932" s="89" t="str">
        <f t="shared" si="55"/>
        <v>204654533</v>
      </c>
      <c r="C932" s="523">
        <f t="shared" si="56"/>
        <v>44926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 България'!C35</f>
        <v>0</v>
      </c>
    </row>
    <row r="933" spans="1:8" ht="15">
      <c r="A933" s="89" t="str">
        <f t="shared" si="54"/>
        <v>Ейч Ар Кепитъл АД</v>
      </c>
      <c r="B933" s="89" t="str">
        <f t="shared" si="55"/>
        <v>204654533</v>
      </c>
      <c r="C933" s="523">
        <f t="shared" si="56"/>
        <v>44926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 България'!C36</f>
        <v>0</v>
      </c>
    </row>
    <row r="934" spans="1:8" ht="15">
      <c r="A934" s="89" t="str">
        <f t="shared" si="54"/>
        <v>Ейч Ар Кепитъл АД</v>
      </c>
      <c r="B934" s="89" t="str">
        <f t="shared" si="55"/>
        <v>204654533</v>
      </c>
      <c r="C934" s="523">
        <f t="shared" si="56"/>
        <v>44926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 България'!C37</f>
        <v>0</v>
      </c>
    </row>
    <row r="935" spans="1:8" ht="15">
      <c r="A935" s="89" t="str">
        <f t="shared" si="54"/>
        <v>Ейч Ар Кепитъл АД</v>
      </c>
      <c r="B935" s="89" t="str">
        <f t="shared" si="55"/>
        <v>204654533</v>
      </c>
      <c r="C935" s="523">
        <f t="shared" si="56"/>
        <v>44926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 България'!C38</f>
        <v>0</v>
      </c>
    </row>
    <row r="936" spans="1:8" ht="15">
      <c r="A936" s="89" t="str">
        <f t="shared" si="54"/>
        <v>Ейч Ар Кепитъл АД</v>
      </c>
      <c r="B936" s="89" t="str">
        <f t="shared" si="55"/>
        <v>204654533</v>
      </c>
      <c r="C936" s="523">
        <f t="shared" si="56"/>
        <v>44926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 България'!C39</f>
        <v>0</v>
      </c>
    </row>
    <row r="937" spans="1:8" ht="15">
      <c r="A937" s="89" t="str">
        <f t="shared" si="54"/>
        <v>Ейч Ар Кепитъл АД</v>
      </c>
      <c r="B937" s="89" t="str">
        <f t="shared" si="55"/>
        <v>204654533</v>
      </c>
      <c r="C937" s="523">
        <f t="shared" si="56"/>
        <v>44926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 България'!C40</f>
        <v>110</v>
      </c>
    </row>
    <row r="938" spans="1:8" ht="15">
      <c r="A938" s="89" t="str">
        <f t="shared" si="54"/>
        <v>Ейч Ар Кепитъл АД</v>
      </c>
      <c r="B938" s="89" t="str">
        <f t="shared" si="55"/>
        <v>204654533</v>
      </c>
      <c r="C938" s="523">
        <f t="shared" si="56"/>
        <v>44926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 България'!C41</f>
        <v>0</v>
      </c>
    </row>
    <row r="939" spans="1:8" ht="15">
      <c r="A939" s="89" t="str">
        <f t="shared" si="54"/>
        <v>Ейч Ар Кепитъл АД</v>
      </c>
      <c r="B939" s="89" t="str">
        <f t="shared" si="55"/>
        <v>204654533</v>
      </c>
      <c r="C939" s="523">
        <f t="shared" si="56"/>
        <v>44926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 България'!C42</f>
        <v>0</v>
      </c>
    </row>
    <row r="940" spans="1:8" ht="15">
      <c r="A940" s="89" t="str">
        <f t="shared" si="54"/>
        <v>Ейч Ар Кепитъл АД</v>
      </c>
      <c r="B940" s="89" t="str">
        <f t="shared" si="55"/>
        <v>204654533</v>
      </c>
      <c r="C940" s="523">
        <f t="shared" si="56"/>
        <v>44926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 България'!C43</f>
        <v>0</v>
      </c>
    </row>
    <row r="941" spans="1:8" ht="15">
      <c r="A941" s="89" t="str">
        <f t="shared" si="54"/>
        <v>Ейч Ар Кепитъл АД</v>
      </c>
      <c r="B941" s="89" t="str">
        <f t="shared" si="55"/>
        <v>204654533</v>
      </c>
      <c r="C941" s="523">
        <f t="shared" si="56"/>
        <v>44926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 България'!C44</f>
        <v>110</v>
      </c>
    </row>
    <row r="942" spans="1:8" ht="15">
      <c r="A942" s="89" t="str">
        <f t="shared" si="54"/>
        <v>Ейч Ар Кепитъл АД</v>
      </c>
      <c r="B942" s="89" t="str">
        <f t="shared" si="55"/>
        <v>204654533</v>
      </c>
      <c r="C942" s="523">
        <f t="shared" si="56"/>
        <v>44926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 България'!C45</f>
        <v>118</v>
      </c>
    </row>
    <row r="943" spans="1:8" ht="15">
      <c r="A943" s="89" t="str">
        <f t="shared" si="54"/>
        <v>Ейч Ар Кепитъл АД</v>
      </c>
      <c r="B943" s="89" t="str">
        <f t="shared" si="55"/>
        <v>204654533</v>
      </c>
      <c r="C943" s="523">
        <f t="shared" si="56"/>
        <v>44926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 България'!C46</f>
        <v>118</v>
      </c>
    </row>
    <row r="944" spans="1:8" ht="15">
      <c r="A944" s="89" t="str">
        <f t="shared" si="54"/>
        <v>Ейч Ар Кепитъл АД</v>
      </c>
      <c r="B944" s="89" t="str">
        <f t="shared" si="55"/>
        <v>204654533</v>
      </c>
      <c r="C944" s="523">
        <f t="shared" si="56"/>
        <v>44926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 България'!D11</f>
        <v>0</v>
      </c>
    </row>
    <row r="945" spans="1:8" ht="15">
      <c r="A945" s="89" t="str">
        <f t="shared" si="54"/>
        <v>Ейч Ар Кепитъл АД</v>
      </c>
      <c r="B945" s="89" t="str">
        <f t="shared" si="55"/>
        <v>204654533</v>
      </c>
      <c r="C945" s="523">
        <f t="shared" si="56"/>
        <v>44926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 България'!D13</f>
        <v>0</v>
      </c>
    </row>
    <row r="946" spans="1:8" ht="15">
      <c r="A946" s="89" t="str">
        <f t="shared" si="54"/>
        <v>Ейч Ар Кепитъл АД</v>
      </c>
      <c r="B946" s="89" t="str">
        <f t="shared" si="55"/>
        <v>204654533</v>
      </c>
      <c r="C946" s="523">
        <f t="shared" si="56"/>
        <v>44926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 България'!D14</f>
        <v>0</v>
      </c>
    </row>
    <row r="947" spans="1:8" ht="15">
      <c r="A947" s="89" t="str">
        <f t="shared" si="54"/>
        <v>Ейч Ар Кепитъл АД</v>
      </c>
      <c r="B947" s="89" t="str">
        <f t="shared" si="55"/>
        <v>204654533</v>
      </c>
      <c r="C947" s="523">
        <f t="shared" si="56"/>
        <v>44926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 България'!D15</f>
        <v>0</v>
      </c>
    </row>
    <row r="948" spans="1:8" ht="15">
      <c r="A948" s="89" t="str">
        <f t="shared" si="54"/>
        <v>Ейч Ар Кепитъл АД</v>
      </c>
      <c r="B948" s="89" t="str">
        <f t="shared" si="55"/>
        <v>204654533</v>
      </c>
      <c r="C948" s="523">
        <f t="shared" si="56"/>
        <v>44926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 България'!D16</f>
        <v>0</v>
      </c>
    </row>
    <row r="949" spans="1:8" ht="15">
      <c r="A949" s="89" t="str">
        <f t="shared" si="54"/>
        <v>Ейч Ар Кепитъл АД</v>
      </c>
      <c r="B949" s="89" t="str">
        <f t="shared" si="55"/>
        <v>204654533</v>
      </c>
      <c r="C949" s="523">
        <f t="shared" si="56"/>
        <v>44926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 България'!D17</f>
        <v>0</v>
      </c>
    </row>
    <row r="950" spans="1:8" ht="15">
      <c r="A950" s="89" t="str">
        <f t="shared" si="54"/>
        <v>Ейч Ар Кепитъл АД</v>
      </c>
      <c r="B950" s="89" t="str">
        <f t="shared" si="55"/>
        <v>204654533</v>
      </c>
      <c r="C950" s="523">
        <f t="shared" si="56"/>
        <v>44926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 България'!D18</f>
        <v>0</v>
      </c>
    </row>
    <row r="951" spans="1:8" ht="15">
      <c r="A951" s="89" t="str">
        <f t="shared" si="54"/>
        <v>Ейч Ар Кепитъл АД</v>
      </c>
      <c r="B951" s="89" t="str">
        <f t="shared" si="55"/>
        <v>204654533</v>
      </c>
      <c r="C951" s="523">
        <f t="shared" si="56"/>
        <v>44926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 България'!D19</f>
        <v>0</v>
      </c>
    </row>
    <row r="952" spans="1:8" ht="15">
      <c r="A952" s="89" t="str">
        <f t="shared" si="54"/>
        <v>Ейч Ар Кепитъл АД</v>
      </c>
      <c r="B952" s="89" t="str">
        <f t="shared" si="55"/>
        <v>204654533</v>
      </c>
      <c r="C952" s="523">
        <f t="shared" si="56"/>
        <v>44926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 България'!D20</f>
        <v>0</v>
      </c>
    </row>
    <row r="953" spans="1:8" ht="15">
      <c r="A953" s="89" t="str">
        <f t="shared" si="54"/>
        <v>Ейч Ар Кепитъл АД</v>
      </c>
      <c r="B953" s="89" t="str">
        <f t="shared" si="55"/>
        <v>204654533</v>
      </c>
      <c r="C953" s="523">
        <f t="shared" si="56"/>
        <v>44926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 България'!D21</f>
        <v>0</v>
      </c>
    </row>
    <row r="954" spans="1:8" ht="15">
      <c r="A954" s="89" t="str">
        <f t="shared" si="54"/>
        <v>Ейч Ар Кепитъл АД</v>
      </c>
      <c r="B954" s="89" t="str">
        <f t="shared" si="55"/>
        <v>204654533</v>
      </c>
      <c r="C954" s="523">
        <f t="shared" si="56"/>
        <v>44926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 България'!D23</f>
        <v>0</v>
      </c>
    </row>
    <row r="955" spans="1:8" ht="15">
      <c r="A955" s="89" t="str">
        <f t="shared" si="54"/>
        <v>Ейч Ар Кепитъл АД</v>
      </c>
      <c r="B955" s="89" t="str">
        <f t="shared" si="55"/>
        <v>204654533</v>
      </c>
      <c r="C955" s="523">
        <f t="shared" si="56"/>
        <v>44926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 България'!D26</f>
        <v>8</v>
      </c>
    </row>
    <row r="956" spans="1:8" ht="15">
      <c r="A956" s="89" t="str">
        <f t="shared" si="54"/>
        <v>Ейч Ар Кепитъл АД</v>
      </c>
      <c r="B956" s="89" t="str">
        <f t="shared" si="55"/>
        <v>204654533</v>
      </c>
      <c r="C956" s="523">
        <f t="shared" si="56"/>
        <v>44926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 България'!D27</f>
        <v>8</v>
      </c>
    </row>
    <row r="957" spans="1:8" ht="15">
      <c r="A957" s="89" t="str">
        <f t="shared" si="54"/>
        <v>Ейч Ар Кепитъл АД</v>
      </c>
      <c r="B957" s="89" t="str">
        <f t="shared" si="55"/>
        <v>204654533</v>
      </c>
      <c r="C957" s="523">
        <f t="shared" si="56"/>
        <v>44926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 България'!D28</f>
        <v>0</v>
      </c>
    </row>
    <row r="958" spans="1:8" ht="15">
      <c r="A958" s="89" t="str">
        <f t="shared" si="54"/>
        <v>Ейч Ар Кепитъл АД</v>
      </c>
      <c r="B958" s="89" t="str">
        <f t="shared" si="55"/>
        <v>204654533</v>
      </c>
      <c r="C958" s="523">
        <f t="shared" si="56"/>
        <v>44926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 България'!D29</f>
        <v>0</v>
      </c>
    </row>
    <row r="959" spans="1:8" ht="15">
      <c r="A959" s="89" t="str">
        <f t="shared" si="54"/>
        <v>Ейч Ар Кепитъл АД</v>
      </c>
      <c r="B959" s="89" t="str">
        <f t="shared" si="55"/>
        <v>204654533</v>
      </c>
      <c r="C959" s="523">
        <f t="shared" si="56"/>
        <v>44926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 България'!D30</f>
        <v>0</v>
      </c>
    </row>
    <row r="960" spans="1:8" ht="15">
      <c r="A960" s="89" t="str">
        <f t="shared" si="54"/>
        <v>Ейч Ар Кепитъл АД</v>
      </c>
      <c r="B960" s="89" t="str">
        <f t="shared" si="55"/>
        <v>204654533</v>
      </c>
      <c r="C960" s="523">
        <f t="shared" si="56"/>
        <v>44926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 България'!D31</f>
        <v>0</v>
      </c>
    </row>
    <row r="961" spans="1:8" ht="15">
      <c r="A961" s="89" t="str">
        <f t="shared" si="54"/>
        <v>Ейч Ар Кепитъл АД</v>
      </c>
      <c r="B961" s="89" t="str">
        <f t="shared" si="55"/>
        <v>204654533</v>
      </c>
      <c r="C961" s="523">
        <f t="shared" si="56"/>
        <v>44926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 България'!D32</f>
        <v>0</v>
      </c>
    </row>
    <row r="962" spans="1:8" ht="15">
      <c r="A962" s="89" t="str">
        <f t="shared" si="54"/>
        <v>Ейч Ар Кепитъл АД</v>
      </c>
      <c r="B962" s="89" t="str">
        <f t="shared" si="55"/>
        <v>204654533</v>
      </c>
      <c r="C962" s="523">
        <f t="shared" si="56"/>
        <v>44926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 България'!D33</f>
        <v>0</v>
      </c>
    </row>
    <row r="963" spans="1:8" ht="15">
      <c r="A963" s="89" t="str">
        <f t="shared" si="54"/>
        <v>Ейч Ар Кепитъл АД</v>
      </c>
      <c r="B963" s="89" t="str">
        <f t="shared" si="55"/>
        <v>204654533</v>
      </c>
      <c r="C963" s="523">
        <f t="shared" si="56"/>
        <v>44926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 България'!D34</f>
        <v>0</v>
      </c>
    </row>
    <row r="964" spans="1:8" ht="15">
      <c r="A964" s="89" t="str">
        <f t="shared" si="54"/>
        <v>Ейч Ар Кепитъл АД</v>
      </c>
      <c r="B964" s="89" t="str">
        <f t="shared" si="55"/>
        <v>204654533</v>
      </c>
      <c r="C964" s="523">
        <f t="shared" si="56"/>
        <v>44926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 България'!D35</f>
        <v>0</v>
      </c>
    </row>
    <row r="965" spans="1:8" ht="15">
      <c r="A965" s="89" t="str">
        <f t="shared" si="54"/>
        <v>Ейч Ар Кепитъл АД</v>
      </c>
      <c r="B965" s="89" t="str">
        <f t="shared" si="55"/>
        <v>204654533</v>
      </c>
      <c r="C965" s="523">
        <f t="shared" si="56"/>
        <v>44926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 България'!D36</f>
        <v>0</v>
      </c>
    </row>
    <row r="966" spans="1:8" ht="15">
      <c r="A966" s="89" t="str">
        <f t="shared" si="54"/>
        <v>Ейч Ар Кепитъл АД</v>
      </c>
      <c r="B966" s="89" t="str">
        <f t="shared" si="55"/>
        <v>204654533</v>
      </c>
      <c r="C966" s="523">
        <f t="shared" si="56"/>
        <v>44926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 България'!D37</f>
        <v>0</v>
      </c>
    </row>
    <row r="967" spans="1:8" ht="15">
      <c r="A967" s="89" t="str">
        <f t="shared" si="54"/>
        <v>Ейч Ар Кепитъл АД</v>
      </c>
      <c r="B967" s="89" t="str">
        <f t="shared" si="55"/>
        <v>204654533</v>
      </c>
      <c r="C967" s="523">
        <f t="shared" si="56"/>
        <v>44926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 България'!D38</f>
        <v>0</v>
      </c>
    </row>
    <row r="968" spans="1:8" ht="15">
      <c r="A968" s="89" t="str">
        <f t="shared" si="54"/>
        <v>Ейч Ар Кепитъл АД</v>
      </c>
      <c r="B968" s="89" t="str">
        <f t="shared" si="55"/>
        <v>204654533</v>
      </c>
      <c r="C968" s="523">
        <f t="shared" si="56"/>
        <v>44926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 България'!D39</f>
        <v>0</v>
      </c>
    </row>
    <row r="969" spans="1:8" ht="15">
      <c r="A969" s="89" t="str">
        <f t="shared" si="54"/>
        <v>Ейч Ар Кепитъл АД</v>
      </c>
      <c r="B969" s="89" t="str">
        <f t="shared" si="55"/>
        <v>204654533</v>
      </c>
      <c r="C969" s="523">
        <f t="shared" si="56"/>
        <v>44926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 България'!D40</f>
        <v>110</v>
      </c>
    </row>
    <row r="970" spans="1:8" ht="15">
      <c r="A970" s="89" t="str">
        <f t="shared" si="54"/>
        <v>Ейч Ар Кепитъл АД</v>
      </c>
      <c r="B970" s="89" t="str">
        <f t="shared" si="55"/>
        <v>204654533</v>
      </c>
      <c r="C970" s="523">
        <f t="shared" si="56"/>
        <v>44926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 България'!D41</f>
        <v>0</v>
      </c>
    </row>
    <row r="971" spans="1:8" ht="15">
      <c r="A971" s="89" t="str">
        <f t="shared" si="54"/>
        <v>Ейч Ар Кепитъл АД</v>
      </c>
      <c r="B971" s="89" t="str">
        <f t="shared" si="55"/>
        <v>204654533</v>
      </c>
      <c r="C971" s="523">
        <f t="shared" si="56"/>
        <v>44926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 България'!D42</f>
        <v>0</v>
      </c>
    </row>
    <row r="972" spans="1:8" ht="15">
      <c r="A972" s="89" t="str">
        <f t="shared" si="54"/>
        <v>Ейч Ар Кепитъл АД</v>
      </c>
      <c r="B972" s="89" t="str">
        <f t="shared" si="55"/>
        <v>204654533</v>
      </c>
      <c r="C972" s="523">
        <f t="shared" si="56"/>
        <v>44926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 България'!D43</f>
        <v>0</v>
      </c>
    </row>
    <row r="973" spans="1:8" ht="15">
      <c r="A973" s="89" t="str">
        <f t="shared" si="54"/>
        <v>Ейч Ар Кепитъл АД</v>
      </c>
      <c r="B973" s="89" t="str">
        <f t="shared" si="55"/>
        <v>204654533</v>
      </c>
      <c r="C973" s="523">
        <f t="shared" si="56"/>
        <v>44926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 България'!D44</f>
        <v>110</v>
      </c>
    </row>
    <row r="974" spans="1:8" ht="15">
      <c r="A974" s="89" t="str">
        <f t="shared" si="54"/>
        <v>Ейч Ар Кепитъл АД</v>
      </c>
      <c r="B974" s="89" t="str">
        <f t="shared" si="55"/>
        <v>204654533</v>
      </c>
      <c r="C974" s="523">
        <f t="shared" si="56"/>
        <v>44926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 България'!D45</f>
        <v>118</v>
      </c>
    </row>
    <row r="975" spans="1:8" ht="15">
      <c r="A975" s="89" t="str">
        <f t="shared" si="54"/>
        <v>Ейч Ар Кепитъл АД</v>
      </c>
      <c r="B975" s="89" t="str">
        <f t="shared" si="55"/>
        <v>204654533</v>
      </c>
      <c r="C975" s="523">
        <f t="shared" si="56"/>
        <v>44926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 България'!D46</f>
        <v>118</v>
      </c>
    </row>
    <row r="976" spans="1:8" ht="15">
      <c r="A976" s="89" t="str">
        <f aca="true" t="shared" si="57" ref="A976:A1039">pdeName</f>
        <v>Ейч Ар Кепитъл АД</v>
      </c>
      <c r="B976" s="89" t="str">
        <f aca="true" t="shared" si="58" ref="B976:B1039">pdeBulstat</f>
        <v>204654533</v>
      </c>
      <c r="C976" s="523">
        <f aca="true" t="shared" si="59" ref="C976:C1039">endDate</f>
        <v>44926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 България'!E11</f>
        <v>0</v>
      </c>
    </row>
    <row r="977" spans="1:8" ht="15">
      <c r="A977" s="89" t="str">
        <f t="shared" si="57"/>
        <v>Ейч Ар Кепитъл АД</v>
      </c>
      <c r="B977" s="89" t="str">
        <f t="shared" si="58"/>
        <v>204654533</v>
      </c>
      <c r="C977" s="523">
        <f t="shared" si="59"/>
        <v>44926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 България'!E13</f>
        <v>0</v>
      </c>
    </row>
    <row r="978" spans="1:8" ht="15">
      <c r="A978" s="89" t="str">
        <f t="shared" si="57"/>
        <v>Ейч Ар Кепитъл АД</v>
      </c>
      <c r="B978" s="89" t="str">
        <f t="shared" si="58"/>
        <v>204654533</v>
      </c>
      <c r="C978" s="523">
        <f t="shared" si="59"/>
        <v>44926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 България'!E14</f>
        <v>0</v>
      </c>
    </row>
    <row r="979" spans="1:8" ht="15">
      <c r="A979" s="89" t="str">
        <f t="shared" si="57"/>
        <v>Ейч Ар Кепитъл АД</v>
      </c>
      <c r="B979" s="89" t="str">
        <f t="shared" si="58"/>
        <v>204654533</v>
      </c>
      <c r="C979" s="523">
        <f t="shared" si="59"/>
        <v>44926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 България'!E15</f>
        <v>0</v>
      </c>
    </row>
    <row r="980" spans="1:8" ht="15">
      <c r="A980" s="89" t="str">
        <f t="shared" si="57"/>
        <v>Ейч Ар Кепитъл АД</v>
      </c>
      <c r="B980" s="89" t="str">
        <f t="shared" si="58"/>
        <v>204654533</v>
      </c>
      <c r="C980" s="523">
        <f t="shared" si="59"/>
        <v>44926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 България'!E16</f>
        <v>0</v>
      </c>
    </row>
    <row r="981" spans="1:8" ht="15">
      <c r="A981" s="89" t="str">
        <f t="shared" si="57"/>
        <v>Ейч Ар Кепитъл АД</v>
      </c>
      <c r="B981" s="89" t="str">
        <f t="shared" si="58"/>
        <v>204654533</v>
      </c>
      <c r="C981" s="523">
        <f t="shared" si="59"/>
        <v>44926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 България'!E17</f>
        <v>0</v>
      </c>
    </row>
    <row r="982" spans="1:8" ht="15">
      <c r="A982" s="89" t="str">
        <f t="shared" si="57"/>
        <v>Ейч Ар Кепитъл АД</v>
      </c>
      <c r="B982" s="89" t="str">
        <f t="shared" si="58"/>
        <v>204654533</v>
      </c>
      <c r="C982" s="523">
        <f t="shared" si="59"/>
        <v>44926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 България'!E18</f>
        <v>0</v>
      </c>
    </row>
    <row r="983" spans="1:8" ht="15">
      <c r="A983" s="89" t="str">
        <f t="shared" si="57"/>
        <v>Ейч Ар Кепитъл АД</v>
      </c>
      <c r="B983" s="89" t="str">
        <f t="shared" si="58"/>
        <v>204654533</v>
      </c>
      <c r="C983" s="523">
        <f t="shared" si="59"/>
        <v>44926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 България'!E19</f>
        <v>0</v>
      </c>
    </row>
    <row r="984" spans="1:8" ht="15">
      <c r="A984" s="89" t="str">
        <f t="shared" si="57"/>
        <v>Ейч Ар Кепитъл АД</v>
      </c>
      <c r="B984" s="89" t="str">
        <f t="shared" si="58"/>
        <v>204654533</v>
      </c>
      <c r="C984" s="523">
        <f t="shared" si="59"/>
        <v>44926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 България'!E20</f>
        <v>0</v>
      </c>
    </row>
    <row r="985" spans="1:8" ht="15">
      <c r="A985" s="89" t="str">
        <f t="shared" si="57"/>
        <v>Ейч Ар Кепитъл АД</v>
      </c>
      <c r="B985" s="89" t="str">
        <f t="shared" si="58"/>
        <v>204654533</v>
      </c>
      <c r="C985" s="523">
        <f t="shared" si="59"/>
        <v>44926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 България'!E21</f>
        <v>0</v>
      </c>
    </row>
    <row r="986" spans="1:8" ht="15">
      <c r="A986" s="89" t="str">
        <f t="shared" si="57"/>
        <v>Ейч Ар Кепитъл АД</v>
      </c>
      <c r="B986" s="89" t="str">
        <f t="shared" si="58"/>
        <v>204654533</v>
      </c>
      <c r="C986" s="523">
        <f t="shared" si="59"/>
        <v>44926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 България'!E23</f>
        <v>0</v>
      </c>
    </row>
    <row r="987" spans="1:8" ht="15">
      <c r="A987" s="89" t="str">
        <f t="shared" si="57"/>
        <v>Ейч Ар Кепитъл АД</v>
      </c>
      <c r="B987" s="89" t="str">
        <f t="shared" si="58"/>
        <v>204654533</v>
      </c>
      <c r="C987" s="523">
        <f t="shared" si="59"/>
        <v>44926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 България'!E26</f>
        <v>0</v>
      </c>
    </row>
    <row r="988" spans="1:8" ht="15">
      <c r="A988" s="89" t="str">
        <f t="shared" si="57"/>
        <v>Ейч Ар Кепитъл АД</v>
      </c>
      <c r="B988" s="89" t="str">
        <f t="shared" si="58"/>
        <v>204654533</v>
      </c>
      <c r="C988" s="523">
        <f t="shared" si="59"/>
        <v>44926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 България'!E27</f>
        <v>0</v>
      </c>
    </row>
    <row r="989" spans="1:8" ht="15">
      <c r="A989" s="89" t="str">
        <f t="shared" si="57"/>
        <v>Ейч Ар Кепитъл АД</v>
      </c>
      <c r="B989" s="89" t="str">
        <f t="shared" si="58"/>
        <v>204654533</v>
      </c>
      <c r="C989" s="523">
        <f t="shared" si="59"/>
        <v>44926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 България'!E28</f>
        <v>0</v>
      </c>
    </row>
    <row r="990" spans="1:8" ht="15">
      <c r="A990" s="89" t="str">
        <f t="shared" si="57"/>
        <v>Ейч Ар Кепитъл АД</v>
      </c>
      <c r="B990" s="89" t="str">
        <f t="shared" si="58"/>
        <v>204654533</v>
      </c>
      <c r="C990" s="523">
        <f t="shared" si="59"/>
        <v>44926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 България'!E29</f>
        <v>0</v>
      </c>
    </row>
    <row r="991" spans="1:8" ht="15">
      <c r="A991" s="89" t="str">
        <f t="shared" si="57"/>
        <v>Ейч Ар Кепитъл АД</v>
      </c>
      <c r="B991" s="89" t="str">
        <f t="shared" si="58"/>
        <v>204654533</v>
      </c>
      <c r="C991" s="523">
        <f t="shared" si="59"/>
        <v>44926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 България'!E30</f>
        <v>0</v>
      </c>
    </row>
    <row r="992" spans="1:8" ht="15">
      <c r="A992" s="89" t="str">
        <f t="shared" si="57"/>
        <v>Ейч Ар Кепитъл АД</v>
      </c>
      <c r="B992" s="89" t="str">
        <f t="shared" si="58"/>
        <v>204654533</v>
      </c>
      <c r="C992" s="523">
        <f t="shared" si="59"/>
        <v>44926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 България'!E31</f>
        <v>0</v>
      </c>
    </row>
    <row r="993" spans="1:8" ht="15">
      <c r="A993" s="89" t="str">
        <f t="shared" si="57"/>
        <v>Ейч Ар Кепитъл АД</v>
      </c>
      <c r="B993" s="89" t="str">
        <f t="shared" si="58"/>
        <v>204654533</v>
      </c>
      <c r="C993" s="523">
        <f t="shared" si="59"/>
        <v>44926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 България'!E32</f>
        <v>0</v>
      </c>
    </row>
    <row r="994" spans="1:8" ht="15">
      <c r="A994" s="89" t="str">
        <f t="shared" si="57"/>
        <v>Ейч Ар Кепитъл АД</v>
      </c>
      <c r="B994" s="89" t="str">
        <f t="shared" si="58"/>
        <v>204654533</v>
      </c>
      <c r="C994" s="523">
        <f t="shared" si="59"/>
        <v>44926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 България'!E33</f>
        <v>0</v>
      </c>
    </row>
    <row r="995" spans="1:8" ht="15">
      <c r="A995" s="89" t="str">
        <f t="shared" si="57"/>
        <v>Ейч Ар Кепитъл АД</v>
      </c>
      <c r="B995" s="89" t="str">
        <f t="shared" si="58"/>
        <v>204654533</v>
      </c>
      <c r="C995" s="523">
        <f t="shared" si="59"/>
        <v>44926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 България'!E34</f>
        <v>0</v>
      </c>
    </row>
    <row r="996" spans="1:8" ht="15">
      <c r="A996" s="89" t="str">
        <f t="shared" si="57"/>
        <v>Ейч Ар Кепитъл АД</v>
      </c>
      <c r="B996" s="89" t="str">
        <f t="shared" si="58"/>
        <v>204654533</v>
      </c>
      <c r="C996" s="523">
        <f t="shared" si="59"/>
        <v>44926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 България'!E35</f>
        <v>0</v>
      </c>
    </row>
    <row r="997" spans="1:8" ht="15">
      <c r="A997" s="89" t="str">
        <f t="shared" si="57"/>
        <v>Ейч Ар Кепитъл АД</v>
      </c>
      <c r="B997" s="89" t="str">
        <f t="shared" si="58"/>
        <v>204654533</v>
      </c>
      <c r="C997" s="523">
        <f t="shared" si="59"/>
        <v>44926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 България'!E36</f>
        <v>0</v>
      </c>
    </row>
    <row r="998" spans="1:8" ht="15">
      <c r="A998" s="89" t="str">
        <f t="shared" si="57"/>
        <v>Ейч Ар Кепитъл АД</v>
      </c>
      <c r="B998" s="89" t="str">
        <f t="shared" si="58"/>
        <v>204654533</v>
      </c>
      <c r="C998" s="523">
        <f t="shared" si="59"/>
        <v>44926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 България'!E37</f>
        <v>0</v>
      </c>
    </row>
    <row r="999" spans="1:8" ht="15">
      <c r="A999" s="89" t="str">
        <f t="shared" si="57"/>
        <v>Ейч Ар Кепитъл АД</v>
      </c>
      <c r="B999" s="89" t="str">
        <f t="shared" si="58"/>
        <v>204654533</v>
      </c>
      <c r="C999" s="523">
        <f t="shared" si="59"/>
        <v>44926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 България'!E38</f>
        <v>0</v>
      </c>
    </row>
    <row r="1000" spans="1:8" ht="15">
      <c r="A1000" s="89" t="str">
        <f t="shared" si="57"/>
        <v>Ейч Ар Кепитъл АД</v>
      </c>
      <c r="B1000" s="89" t="str">
        <f t="shared" si="58"/>
        <v>204654533</v>
      </c>
      <c r="C1000" s="523">
        <f t="shared" si="59"/>
        <v>44926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 България'!E39</f>
        <v>0</v>
      </c>
    </row>
    <row r="1001" spans="1:8" ht="15">
      <c r="A1001" s="89" t="str">
        <f t="shared" si="57"/>
        <v>Ейч Ар Кепитъл АД</v>
      </c>
      <c r="B1001" s="89" t="str">
        <f t="shared" si="58"/>
        <v>204654533</v>
      </c>
      <c r="C1001" s="523">
        <f t="shared" si="59"/>
        <v>44926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 България'!E40</f>
        <v>0</v>
      </c>
    </row>
    <row r="1002" spans="1:8" ht="15">
      <c r="A1002" s="89" t="str">
        <f t="shared" si="57"/>
        <v>Ейч Ар Кепитъл АД</v>
      </c>
      <c r="B1002" s="89" t="str">
        <f t="shared" si="58"/>
        <v>204654533</v>
      </c>
      <c r="C1002" s="523">
        <f t="shared" si="59"/>
        <v>44926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 България'!E41</f>
        <v>0</v>
      </c>
    </row>
    <row r="1003" spans="1:8" ht="15">
      <c r="A1003" s="89" t="str">
        <f t="shared" si="57"/>
        <v>Ейч Ар Кепитъл АД</v>
      </c>
      <c r="B1003" s="89" t="str">
        <f t="shared" si="58"/>
        <v>204654533</v>
      </c>
      <c r="C1003" s="523">
        <f t="shared" si="59"/>
        <v>44926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 България'!E42</f>
        <v>0</v>
      </c>
    </row>
    <row r="1004" spans="1:8" ht="15">
      <c r="A1004" s="89" t="str">
        <f t="shared" si="57"/>
        <v>Ейч Ар Кепитъл АД</v>
      </c>
      <c r="B1004" s="89" t="str">
        <f t="shared" si="58"/>
        <v>204654533</v>
      </c>
      <c r="C1004" s="523">
        <f t="shared" si="59"/>
        <v>44926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 България'!E43</f>
        <v>0</v>
      </c>
    </row>
    <row r="1005" spans="1:8" ht="15">
      <c r="A1005" s="89" t="str">
        <f t="shared" si="57"/>
        <v>Ейч Ар Кепитъл АД</v>
      </c>
      <c r="B1005" s="89" t="str">
        <f t="shared" si="58"/>
        <v>204654533</v>
      </c>
      <c r="C1005" s="523">
        <f t="shared" si="59"/>
        <v>44926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 България'!E44</f>
        <v>0</v>
      </c>
    </row>
    <row r="1006" spans="1:8" ht="15">
      <c r="A1006" s="89" t="str">
        <f t="shared" si="57"/>
        <v>Ейч Ар Кепитъл АД</v>
      </c>
      <c r="B1006" s="89" t="str">
        <f t="shared" si="58"/>
        <v>204654533</v>
      </c>
      <c r="C1006" s="523">
        <f t="shared" si="59"/>
        <v>44926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 България'!E45</f>
        <v>0</v>
      </c>
    </row>
    <row r="1007" spans="1:8" ht="15">
      <c r="A1007" s="89" t="str">
        <f t="shared" si="57"/>
        <v>Ейч Ар Кепитъл АД</v>
      </c>
      <c r="B1007" s="89" t="str">
        <f t="shared" si="58"/>
        <v>204654533</v>
      </c>
      <c r="C1007" s="523">
        <f t="shared" si="59"/>
        <v>44926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 България'!E46</f>
        <v>0</v>
      </c>
    </row>
    <row r="1008" spans="1:8" ht="15">
      <c r="A1008" s="89" t="str">
        <f t="shared" si="57"/>
        <v>Ейч Ар Кепитъл АД</v>
      </c>
      <c r="B1008" s="89" t="str">
        <f t="shared" si="58"/>
        <v>204654533</v>
      </c>
      <c r="C1008" s="523">
        <f t="shared" si="59"/>
        <v>44926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 България'!C54</f>
        <v>0</v>
      </c>
    </row>
    <row r="1009" spans="1:8" ht="15">
      <c r="A1009" s="89" t="str">
        <f t="shared" si="57"/>
        <v>Ейч Ар Кепитъл АД</v>
      </c>
      <c r="B1009" s="89" t="str">
        <f t="shared" si="58"/>
        <v>204654533</v>
      </c>
      <c r="C1009" s="523">
        <f t="shared" si="59"/>
        <v>44926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 България'!C55</f>
        <v>0</v>
      </c>
    </row>
    <row r="1010" spans="1:8" ht="15">
      <c r="A1010" s="89" t="str">
        <f t="shared" si="57"/>
        <v>Ейч Ар Кепитъл АД</v>
      </c>
      <c r="B1010" s="89" t="str">
        <f t="shared" si="58"/>
        <v>204654533</v>
      </c>
      <c r="C1010" s="523">
        <f t="shared" si="59"/>
        <v>44926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 България'!C56</f>
        <v>0</v>
      </c>
    </row>
    <row r="1011" spans="1:8" ht="15">
      <c r="A1011" s="89" t="str">
        <f t="shared" si="57"/>
        <v>Ейч Ар Кепитъл АД</v>
      </c>
      <c r="B1011" s="89" t="str">
        <f t="shared" si="58"/>
        <v>204654533</v>
      </c>
      <c r="C1011" s="523">
        <f t="shared" si="59"/>
        <v>44926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 България'!C57</f>
        <v>0</v>
      </c>
    </row>
    <row r="1012" spans="1:8" ht="15">
      <c r="A1012" s="89" t="str">
        <f t="shared" si="57"/>
        <v>Ейч Ар Кепитъл АД</v>
      </c>
      <c r="B1012" s="89" t="str">
        <f t="shared" si="58"/>
        <v>204654533</v>
      </c>
      <c r="C1012" s="523">
        <f t="shared" si="59"/>
        <v>44926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 България'!C58</f>
        <v>0</v>
      </c>
    </row>
    <row r="1013" spans="1:8" ht="15">
      <c r="A1013" s="89" t="str">
        <f t="shared" si="57"/>
        <v>Ейч Ар Кепитъл АД</v>
      </c>
      <c r="B1013" s="89" t="str">
        <f t="shared" si="58"/>
        <v>204654533</v>
      </c>
      <c r="C1013" s="523">
        <f t="shared" si="59"/>
        <v>44926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 България'!C59</f>
        <v>0</v>
      </c>
    </row>
    <row r="1014" spans="1:8" ht="15">
      <c r="A1014" s="89" t="str">
        <f t="shared" si="57"/>
        <v>Ейч Ар Кепитъл АД</v>
      </c>
      <c r="B1014" s="89" t="str">
        <f t="shared" si="58"/>
        <v>204654533</v>
      </c>
      <c r="C1014" s="523">
        <f t="shared" si="59"/>
        <v>44926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 България'!C60</f>
        <v>0</v>
      </c>
    </row>
    <row r="1015" spans="1:8" ht="15">
      <c r="A1015" s="89" t="str">
        <f t="shared" si="57"/>
        <v>Ейч Ар Кепитъл АД</v>
      </c>
      <c r="B1015" s="89" t="str">
        <f t="shared" si="58"/>
        <v>204654533</v>
      </c>
      <c r="C1015" s="523">
        <f t="shared" si="59"/>
        <v>44926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 България'!C61</f>
        <v>0</v>
      </c>
    </row>
    <row r="1016" spans="1:8" ht="15">
      <c r="A1016" s="89" t="str">
        <f t="shared" si="57"/>
        <v>Ейч Ар Кепитъл АД</v>
      </c>
      <c r="B1016" s="89" t="str">
        <f t="shared" si="58"/>
        <v>204654533</v>
      </c>
      <c r="C1016" s="523">
        <f t="shared" si="59"/>
        <v>44926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 България'!C62</f>
        <v>0</v>
      </c>
    </row>
    <row r="1017" spans="1:8" ht="15">
      <c r="A1017" s="89" t="str">
        <f t="shared" si="57"/>
        <v>Ейч Ар Кепитъл АД</v>
      </c>
      <c r="B1017" s="89" t="str">
        <f t="shared" si="58"/>
        <v>204654533</v>
      </c>
      <c r="C1017" s="523">
        <f t="shared" si="59"/>
        <v>44926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 България'!C63</f>
        <v>0</v>
      </c>
    </row>
    <row r="1018" spans="1:8" ht="15">
      <c r="A1018" s="89" t="str">
        <f t="shared" si="57"/>
        <v>Ейч Ар Кепитъл АД</v>
      </c>
      <c r="B1018" s="89" t="str">
        <f t="shared" si="58"/>
        <v>204654533</v>
      </c>
      <c r="C1018" s="523">
        <f t="shared" si="59"/>
        <v>44926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 България'!C64</f>
        <v>0</v>
      </c>
    </row>
    <row r="1019" spans="1:8" ht="15">
      <c r="A1019" s="89" t="str">
        <f t="shared" si="57"/>
        <v>Ейч Ар Кепитъл АД</v>
      </c>
      <c r="B1019" s="89" t="str">
        <f t="shared" si="58"/>
        <v>204654533</v>
      </c>
      <c r="C1019" s="523">
        <f t="shared" si="59"/>
        <v>44926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 България'!C65</f>
        <v>0</v>
      </c>
    </row>
    <row r="1020" spans="1:8" ht="15">
      <c r="A1020" s="89" t="str">
        <f t="shared" si="57"/>
        <v>Ейч Ар Кепитъл АД</v>
      </c>
      <c r="B1020" s="89" t="str">
        <f t="shared" si="58"/>
        <v>204654533</v>
      </c>
      <c r="C1020" s="523">
        <f t="shared" si="59"/>
        <v>44926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 България'!C66</f>
        <v>0</v>
      </c>
    </row>
    <row r="1021" spans="1:8" ht="15">
      <c r="A1021" s="89" t="str">
        <f t="shared" si="57"/>
        <v>Ейч Ар Кепитъл АД</v>
      </c>
      <c r="B1021" s="89" t="str">
        <f t="shared" si="58"/>
        <v>204654533</v>
      </c>
      <c r="C1021" s="523">
        <f t="shared" si="59"/>
        <v>44926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 България'!C67</f>
        <v>0</v>
      </c>
    </row>
    <row r="1022" spans="1:8" ht="15">
      <c r="A1022" s="89" t="str">
        <f t="shared" si="57"/>
        <v>Ейч Ар Кепитъл АД</v>
      </c>
      <c r="B1022" s="89" t="str">
        <f t="shared" si="58"/>
        <v>204654533</v>
      </c>
      <c r="C1022" s="523">
        <f t="shared" si="59"/>
        <v>44926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 България'!C68</f>
        <v>0</v>
      </c>
    </row>
    <row r="1023" spans="1:8" ht="15">
      <c r="A1023" s="89" t="str">
        <f t="shared" si="57"/>
        <v>Ейч Ар Кепитъл АД</v>
      </c>
      <c r="B1023" s="89" t="str">
        <f t="shared" si="58"/>
        <v>204654533</v>
      </c>
      <c r="C1023" s="523">
        <f t="shared" si="59"/>
        <v>44926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 България'!C70</f>
        <v>1562</v>
      </c>
    </row>
    <row r="1024" spans="1:8" ht="15">
      <c r="A1024" s="89" t="str">
        <f t="shared" si="57"/>
        <v>Ейч Ар Кепитъл АД</v>
      </c>
      <c r="B1024" s="89" t="str">
        <f t="shared" si="58"/>
        <v>204654533</v>
      </c>
      <c r="C1024" s="523">
        <f t="shared" si="59"/>
        <v>44926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 България'!C73</f>
        <v>1049</v>
      </c>
    </row>
    <row r="1025" spans="1:8" ht="15">
      <c r="A1025" s="89" t="str">
        <f t="shared" si="57"/>
        <v>Ейч Ар Кепитъл АД</v>
      </c>
      <c r="B1025" s="89" t="str">
        <f t="shared" si="58"/>
        <v>204654533</v>
      </c>
      <c r="C1025" s="523">
        <f t="shared" si="59"/>
        <v>44926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 България'!C74</f>
        <v>0</v>
      </c>
    </row>
    <row r="1026" spans="1:8" ht="15">
      <c r="A1026" s="89" t="str">
        <f t="shared" si="57"/>
        <v>Ейч Ар Кепитъл АД</v>
      </c>
      <c r="B1026" s="89" t="str">
        <f t="shared" si="58"/>
        <v>204654533</v>
      </c>
      <c r="C1026" s="523">
        <f t="shared" si="59"/>
        <v>44926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 България'!C75</f>
        <v>0</v>
      </c>
    </row>
    <row r="1027" spans="1:8" ht="15">
      <c r="A1027" s="89" t="str">
        <f t="shared" si="57"/>
        <v>Ейч Ар Кепитъл АД</v>
      </c>
      <c r="B1027" s="89" t="str">
        <f t="shared" si="58"/>
        <v>204654533</v>
      </c>
      <c r="C1027" s="523">
        <f t="shared" si="59"/>
        <v>44926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 България'!C76</f>
        <v>1049</v>
      </c>
    </row>
    <row r="1028" spans="1:8" ht="15">
      <c r="A1028" s="89" t="str">
        <f t="shared" si="57"/>
        <v>Ейч Ар Кепитъл АД</v>
      </c>
      <c r="B1028" s="89" t="str">
        <f t="shared" si="58"/>
        <v>204654533</v>
      </c>
      <c r="C1028" s="523">
        <f t="shared" si="59"/>
        <v>44926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 България'!C77</f>
        <v>0</v>
      </c>
    </row>
    <row r="1029" spans="1:8" ht="15">
      <c r="A1029" s="89" t="str">
        <f t="shared" si="57"/>
        <v>Ейч Ар Кепитъл АД</v>
      </c>
      <c r="B1029" s="89" t="str">
        <f t="shared" si="58"/>
        <v>204654533</v>
      </c>
      <c r="C1029" s="523">
        <f t="shared" si="59"/>
        <v>44926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 България'!C78</f>
        <v>0</v>
      </c>
    </row>
    <row r="1030" spans="1:8" ht="15">
      <c r="A1030" s="89" t="str">
        <f t="shared" si="57"/>
        <v>Ейч Ар Кепитъл АД</v>
      </c>
      <c r="B1030" s="89" t="str">
        <f t="shared" si="58"/>
        <v>204654533</v>
      </c>
      <c r="C1030" s="523">
        <f t="shared" si="59"/>
        <v>44926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 България'!C79</f>
        <v>0</v>
      </c>
    </row>
    <row r="1031" spans="1:8" ht="15">
      <c r="A1031" s="89" t="str">
        <f t="shared" si="57"/>
        <v>Ейч Ар Кепитъл АД</v>
      </c>
      <c r="B1031" s="89" t="str">
        <f t="shared" si="58"/>
        <v>204654533</v>
      </c>
      <c r="C1031" s="523">
        <f t="shared" si="59"/>
        <v>44926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 България'!C80</f>
        <v>0</v>
      </c>
    </row>
    <row r="1032" spans="1:8" ht="15">
      <c r="A1032" s="89" t="str">
        <f t="shared" si="57"/>
        <v>Ейч Ар Кепитъл АД</v>
      </c>
      <c r="B1032" s="89" t="str">
        <f t="shared" si="58"/>
        <v>204654533</v>
      </c>
      <c r="C1032" s="523">
        <f t="shared" si="59"/>
        <v>44926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 България'!C81</f>
        <v>0</v>
      </c>
    </row>
    <row r="1033" spans="1:8" ht="15">
      <c r="A1033" s="89" t="str">
        <f t="shared" si="57"/>
        <v>Ейч Ар Кепитъл АД</v>
      </c>
      <c r="B1033" s="89" t="str">
        <f t="shared" si="58"/>
        <v>204654533</v>
      </c>
      <c r="C1033" s="523">
        <f t="shared" si="59"/>
        <v>44926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 България'!C82</f>
        <v>0</v>
      </c>
    </row>
    <row r="1034" spans="1:8" ht="15">
      <c r="A1034" s="89" t="str">
        <f t="shared" si="57"/>
        <v>Ейч Ар Кепитъл АД</v>
      </c>
      <c r="B1034" s="89" t="str">
        <f t="shared" si="58"/>
        <v>204654533</v>
      </c>
      <c r="C1034" s="523">
        <f t="shared" si="59"/>
        <v>44926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 България'!C83</f>
        <v>0</v>
      </c>
    </row>
    <row r="1035" spans="1:8" ht="15">
      <c r="A1035" s="89" t="str">
        <f t="shared" si="57"/>
        <v>Ейч Ар Кепитъл АД</v>
      </c>
      <c r="B1035" s="89" t="str">
        <f t="shared" si="58"/>
        <v>204654533</v>
      </c>
      <c r="C1035" s="523">
        <f t="shared" si="59"/>
        <v>44926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 България'!C84</f>
        <v>0</v>
      </c>
    </row>
    <row r="1036" spans="1:8" ht="15">
      <c r="A1036" s="89" t="str">
        <f t="shared" si="57"/>
        <v>Ейч Ар Кепитъл АД</v>
      </c>
      <c r="B1036" s="89" t="str">
        <f t="shared" si="58"/>
        <v>204654533</v>
      </c>
      <c r="C1036" s="523">
        <f t="shared" si="59"/>
        <v>44926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 България'!C85</f>
        <v>0</v>
      </c>
    </row>
    <row r="1037" spans="1:8" ht="15">
      <c r="A1037" s="89" t="str">
        <f t="shared" si="57"/>
        <v>Ейч Ар Кепитъл АД</v>
      </c>
      <c r="B1037" s="89" t="str">
        <f t="shared" si="58"/>
        <v>204654533</v>
      </c>
      <c r="C1037" s="523">
        <f t="shared" si="59"/>
        <v>44926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 България'!C86</f>
        <v>0</v>
      </c>
    </row>
    <row r="1038" spans="1:8" ht="15">
      <c r="A1038" s="89" t="str">
        <f t="shared" si="57"/>
        <v>Ейч Ар Кепитъл АД</v>
      </c>
      <c r="B1038" s="89" t="str">
        <f t="shared" si="58"/>
        <v>204654533</v>
      </c>
      <c r="C1038" s="523">
        <f t="shared" si="59"/>
        <v>44926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 България'!C87</f>
        <v>9</v>
      </c>
    </row>
    <row r="1039" spans="1:8" ht="15">
      <c r="A1039" s="89" t="str">
        <f t="shared" si="57"/>
        <v>Ейч Ар Кепитъл АД</v>
      </c>
      <c r="B1039" s="89" t="str">
        <f t="shared" si="58"/>
        <v>204654533</v>
      </c>
      <c r="C1039" s="523">
        <f t="shared" si="59"/>
        <v>44926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 България'!C88</f>
        <v>0</v>
      </c>
    </row>
    <row r="1040" spans="1:8" ht="15">
      <c r="A1040" s="89" t="str">
        <f aca="true" t="shared" si="60" ref="A1040:A1103">pdeName</f>
        <v>Ейч Ар Кепитъл АД</v>
      </c>
      <c r="B1040" s="89" t="str">
        <f aca="true" t="shared" si="61" ref="B1040:B1103">pdeBulstat</f>
        <v>204654533</v>
      </c>
      <c r="C1040" s="523">
        <f aca="true" t="shared" si="62" ref="C1040:C1103">endDate</f>
        <v>44926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 България'!C89</f>
        <v>9</v>
      </c>
    </row>
    <row r="1041" spans="1:8" ht="15">
      <c r="A1041" s="89" t="str">
        <f t="shared" si="60"/>
        <v>Ейч Ар Кепитъл АД</v>
      </c>
      <c r="B1041" s="89" t="str">
        <f t="shared" si="61"/>
        <v>204654533</v>
      </c>
      <c r="C1041" s="523">
        <f t="shared" si="62"/>
        <v>44926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 България'!C90</f>
        <v>0</v>
      </c>
    </row>
    <row r="1042" spans="1:8" ht="15">
      <c r="A1042" s="89" t="str">
        <f t="shared" si="60"/>
        <v>Ейч Ар Кепитъл АД</v>
      </c>
      <c r="B1042" s="89" t="str">
        <f t="shared" si="61"/>
        <v>204654533</v>
      </c>
      <c r="C1042" s="523">
        <f t="shared" si="62"/>
        <v>44926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 България'!C91</f>
        <v>0</v>
      </c>
    </row>
    <row r="1043" spans="1:8" ht="15">
      <c r="A1043" s="89" t="str">
        <f t="shared" si="60"/>
        <v>Ейч Ар Кепитъл АД</v>
      </c>
      <c r="B1043" s="89" t="str">
        <f t="shared" si="61"/>
        <v>204654533</v>
      </c>
      <c r="C1043" s="523">
        <f t="shared" si="62"/>
        <v>44926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 България'!C92</f>
        <v>0</v>
      </c>
    </row>
    <row r="1044" spans="1:8" ht="15">
      <c r="A1044" s="89" t="str">
        <f t="shared" si="60"/>
        <v>Ейч Ар Кепитъл АД</v>
      </c>
      <c r="B1044" s="89" t="str">
        <f t="shared" si="61"/>
        <v>204654533</v>
      </c>
      <c r="C1044" s="523">
        <f t="shared" si="62"/>
        <v>44926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 България'!C93</f>
        <v>0</v>
      </c>
    </row>
    <row r="1045" spans="1:8" ht="15">
      <c r="A1045" s="89" t="str">
        <f t="shared" si="60"/>
        <v>Ейч Ар Кепитъл АД</v>
      </c>
      <c r="B1045" s="89" t="str">
        <f t="shared" si="61"/>
        <v>204654533</v>
      </c>
      <c r="C1045" s="523">
        <f t="shared" si="62"/>
        <v>44926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 България'!C94</f>
        <v>0</v>
      </c>
    </row>
    <row r="1046" spans="1:8" ht="15">
      <c r="A1046" s="89" t="str">
        <f t="shared" si="60"/>
        <v>Ейч Ар Кепитъл АД</v>
      </c>
      <c r="B1046" s="89" t="str">
        <f t="shared" si="61"/>
        <v>204654533</v>
      </c>
      <c r="C1046" s="523">
        <f t="shared" si="62"/>
        <v>44926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 България'!C95</f>
        <v>0</v>
      </c>
    </row>
    <row r="1047" spans="1:8" ht="15">
      <c r="A1047" s="89" t="str">
        <f t="shared" si="60"/>
        <v>Ейч Ар Кепитъл АД</v>
      </c>
      <c r="B1047" s="89" t="str">
        <f t="shared" si="61"/>
        <v>204654533</v>
      </c>
      <c r="C1047" s="523">
        <f t="shared" si="62"/>
        <v>44926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 България'!C96</f>
        <v>0</v>
      </c>
    </row>
    <row r="1048" spans="1:8" ht="15">
      <c r="A1048" s="89" t="str">
        <f t="shared" si="60"/>
        <v>Ейч Ар Кепитъл АД</v>
      </c>
      <c r="B1048" s="89" t="str">
        <f t="shared" si="61"/>
        <v>204654533</v>
      </c>
      <c r="C1048" s="523">
        <f t="shared" si="62"/>
        <v>44926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 България'!C97</f>
        <v>50</v>
      </c>
    </row>
    <row r="1049" spans="1:8" ht="15">
      <c r="A1049" s="89" t="str">
        <f t="shared" si="60"/>
        <v>Ейч Ар Кепитъл АД</v>
      </c>
      <c r="B1049" s="89" t="str">
        <f t="shared" si="61"/>
        <v>204654533</v>
      </c>
      <c r="C1049" s="523">
        <f t="shared" si="62"/>
        <v>44926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 България'!C98</f>
        <v>1108</v>
      </c>
    </row>
    <row r="1050" spans="1:8" ht="15">
      <c r="A1050" s="89" t="str">
        <f t="shared" si="60"/>
        <v>Ейч Ар Кепитъл АД</v>
      </c>
      <c r="B1050" s="89" t="str">
        <f t="shared" si="61"/>
        <v>204654533</v>
      </c>
      <c r="C1050" s="523">
        <f t="shared" si="62"/>
        <v>44926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 България'!C99</f>
        <v>2670</v>
      </c>
    </row>
    <row r="1051" spans="1:8" ht="15">
      <c r="A1051" s="89" t="str">
        <f t="shared" si="60"/>
        <v>Ейч Ар Кепитъл АД</v>
      </c>
      <c r="B1051" s="89" t="str">
        <f t="shared" si="61"/>
        <v>204654533</v>
      </c>
      <c r="C1051" s="523">
        <f t="shared" si="62"/>
        <v>44926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 България'!D54</f>
        <v>0</v>
      </c>
    </row>
    <row r="1052" spans="1:8" ht="15">
      <c r="A1052" s="89" t="str">
        <f t="shared" si="60"/>
        <v>Ейч Ар Кепитъл АД</v>
      </c>
      <c r="B1052" s="89" t="str">
        <f t="shared" si="61"/>
        <v>204654533</v>
      </c>
      <c r="C1052" s="523">
        <f t="shared" si="62"/>
        <v>44926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 България'!D55</f>
        <v>0</v>
      </c>
    </row>
    <row r="1053" spans="1:8" ht="15">
      <c r="A1053" s="89" t="str">
        <f t="shared" si="60"/>
        <v>Ейч Ар Кепитъл АД</v>
      </c>
      <c r="B1053" s="89" t="str">
        <f t="shared" si="61"/>
        <v>204654533</v>
      </c>
      <c r="C1053" s="523">
        <f t="shared" si="62"/>
        <v>44926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 България'!D56</f>
        <v>0</v>
      </c>
    </row>
    <row r="1054" spans="1:8" ht="15">
      <c r="A1054" s="89" t="str">
        <f t="shared" si="60"/>
        <v>Ейч Ар Кепитъл АД</v>
      </c>
      <c r="B1054" s="89" t="str">
        <f t="shared" si="61"/>
        <v>204654533</v>
      </c>
      <c r="C1054" s="523">
        <f t="shared" si="62"/>
        <v>44926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 България'!D57</f>
        <v>0</v>
      </c>
    </row>
    <row r="1055" spans="1:8" ht="15">
      <c r="A1055" s="89" t="str">
        <f t="shared" si="60"/>
        <v>Ейч Ар Кепитъл АД</v>
      </c>
      <c r="B1055" s="89" t="str">
        <f t="shared" si="61"/>
        <v>204654533</v>
      </c>
      <c r="C1055" s="523">
        <f t="shared" si="62"/>
        <v>44926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 България'!D58</f>
        <v>0</v>
      </c>
    </row>
    <row r="1056" spans="1:8" ht="15">
      <c r="A1056" s="89" t="str">
        <f t="shared" si="60"/>
        <v>Ейч Ар Кепитъл АД</v>
      </c>
      <c r="B1056" s="89" t="str">
        <f t="shared" si="61"/>
        <v>204654533</v>
      </c>
      <c r="C1056" s="523">
        <f t="shared" si="62"/>
        <v>44926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 България'!D59</f>
        <v>0</v>
      </c>
    </row>
    <row r="1057" spans="1:8" ht="15">
      <c r="A1057" s="89" t="str">
        <f t="shared" si="60"/>
        <v>Ейч Ар Кепитъл АД</v>
      </c>
      <c r="B1057" s="89" t="str">
        <f t="shared" si="61"/>
        <v>204654533</v>
      </c>
      <c r="C1057" s="523">
        <f t="shared" si="62"/>
        <v>44926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 България'!D60</f>
        <v>0</v>
      </c>
    </row>
    <row r="1058" spans="1:8" ht="15">
      <c r="A1058" s="89" t="str">
        <f t="shared" si="60"/>
        <v>Ейч Ар Кепитъл АД</v>
      </c>
      <c r="B1058" s="89" t="str">
        <f t="shared" si="61"/>
        <v>204654533</v>
      </c>
      <c r="C1058" s="523">
        <f t="shared" si="62"/>
        <v>44926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 България'!D61</f>
        <v>0</v>
      </c>
    </row>
    <row r="1059" spans="1:8" ht="15">
      <c r="A1059" s="89" t="str">
        <f t="shared" si="60"/>
        <v>Ейч Ар Кепитъл АД</v>
      </c>
      <c r="B1059" s="89" t="str">
        <f t="shared" si="61"/>
        <v>204654533</v>
      </c>
      <c r="C1059" s="523">
        <f t="shared" si="62"/>
        <v>44926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 България'!D62</f>
        <v>0</v>
      </c>
    </row>
    <row r="1060" spans="1:8" ht="15">
      <c r="A1060" s="89" t="str">
        <f t="shared" si="60"/>
        <v>Ейч Ар Кепитъл АД</v>
      </c>
      <c r="B1060" s="89" t="str">
        <f t="shared" si="61"/>
        <v>204654533</v>
      </c>
      <c r="C1060" s="523">
        <f t="shared" si="62"/>
        <v>44926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 България'!D63</f>
        <v>0</v>
      </c>
    </row>
    <row r="1061" spans="1:8" ht="15">
      <c r="A1061" s="89" t="str">
        <f t="shared" si="60"/>
        <v>Ейч Ар Кепитъл АД</v>
      </c>
      <c r="B1061" s="89" t="str">
        <f t="shared" si="61"/>
        <v>204654533</v>
      </c>
      <c r="C1061" s="523">
        <f t="shared" si="62"/>
        <v>44926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 България'!D64</f>
        <v>0</v>
      </c>
    </row>
    <row r="1062" spans="1:8" ht="15">
      <c r="A1062" s="89" t="str">
        <f t="shared" si="60"/>
        <v>Ейч Ар Кепитъл АД</v>
      </c>
      <c r="B1062" s="89" t="str">
        <f t="shared" si="61"/>
        <v>204654533</v>
      </c>
      <c r="C1062" s="523">
        <f t="shared" si="62"/>
        <v>44926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 България'!D65</f>
        <v>0</v>
      </c>
    </row>
    <row r="1063" spans="1:8" ht="15">
      <c r="A1063" s="89" t="str">
        <f t="shared" si="60"/>
        <v>Ейч Ар Кепитъл АД</v>
      </c>
      <c r="B1063" s="89" t="str">
        <f t="shared" si="61"/>
        <v>204654533</v>
      </c>
      <c r="C1063" s="523">
        <f t="shared" si="62"/>
        <v>44926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 България'!D66</f>
        <v>0</v>
      </c>
    </row>
    <row r="1064" spans="1:8" ht="15">
      <c r="A1064" s="89" t="str">
        <f t="shared" si="60"/>
        <v>Ейч Ар Кепитъл АД</v>
      </c>
      <c r="B1064" s="89" t="str">
        <f t="shared" si="61"/>
        <v>204654533</v>
      </c>
      <c r="C1064" s="523">
        <f t="shared" si="62"/>
        <v>44926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 България'!D67</f>
        <v>0</v>
      </c>
    </row>
    <row r="1065" spans="1:8" ht="15">
      <c r="A1065" s="89" t="str">
        <f t="shared" si="60"/>
        <v>Ейч Ар Кепитъл АД</v>
      </c>
      <c r="B1065" s="89" t="str">
        <f t="shared" si="61"/>
        <v>204654533</v>
      </c>
      <c r="C1065" s="523">
        <f t="shared" si="62"/>
        <v>44926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 България'!D68</f>
        <v>0</v>
      </c>
    </row>
    <row r="1066" spans="1:8" ht="15">
      <c r="A1066" s="89" t="str">
        <f t="shared" si="60"/>
        <v>Ейч Ар Кепитъл АД</v>
      </c>
      <c r="B1066" s="89" t="str">
        <f t="shared" si="61"/>
        <v>204654533</v>
      </c>
      <c r="C1066" s="523">
        <f t="shared" si="62"/>
        <v>44926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 България'!D70</f>
        <v>0</v>
      </c>
    </row>
    <row r="1067" spans="1:8" ht="15">
      <c r="A1067" s="89" t="str">
        <f t="shared" si="60"/>
        <v>Ейч Ар Кепитъл АД</v>
      </c>
      <c r="B1067" s="89" t="str">
        <f t="shared" si="61"/>
        <v>204654533</v>
      </c>
      <c r="C1067" s="523">
        <f t="shared" si="62"/>
        <v>44926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 България'!D73</f>
        <v>1049</v>
      </c>
    </row>
    <row r="1068" spans="1:8" ht="15">
      <c r="A1068" s="89" t="str">
        <f t="shared" si="60"/>
        <v>Ейч Ар Кепитъл АД</v>
      </c>
      <c r="B1068" s="89" t="str">
        <f t="shared" si="61"/>
        <v>204654533</v>
      </c>
      <c r="C1068" s="523">
        <f t="shared" si="62"/>
        <v>44926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 България'!D74</f>
        <v>0</v>
      </c>
    </row>
    <row r="1069" spans="1:8" ht="15">
      <c r="A1069" s="89" t="str">
        <f t="shared" si="60"/>
        <v>Ейч Ар Кепитъл АД</v>
      </c>
      <c r="B1069" s="89" t="str">
        <f t="shared" si="61"/>
        <v>204654533</v>
      </c>
      <c r="C1069" s="523">
        <f t="shared" si="62"/>
        <v>44926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 България'!D75</f>
        <v>0</v>
      </c>
    </row>
    <row r="1070" spans="1:8" ht="15">
      <c r="A1070" s="89" t="str">
        <f t="shared" si="60"/>
        <v>Ейч Ар Кепитъл АД</v>
      </c>
      <c r="B1070" s="89" t="str">
        <f t="shared" si="61"/>
        <v>204654533</v>
      </c>
      <c r="C1070" s="523">
        <f t="shared" si="62"/>
        <v>44926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 България'!D76</f>
        <v>1049</v>
      </c>
    </row>
    <row r="1071" spans="1:8" ht="15">
      <c r="A1071" s="89" t="str">
        <f t="shared" si="60"/>
        <v>Ейч Ар Кепитъл АД</v>
      </c>
      <c r="B1071" s="89" t="str">
        <f t="shared" si="61"/>
        <v>204654533</v>
      </c>
      <c r="C1071" s="523">
        <f t="shared" si="62"/>
        <v>44926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 България'!D77</f>
        <v>0</v>
      </c>
    </row>
    <row r="1072" spans="1:8" ht="15">
      <c r="A1072" s="89" t="str">
        <f t="shared" si="60"/>
        <v>Ейч Ар Кепитъл АД</v>
      </c>
      <c r="B1072" s="89" t="str">
        <f t="shared" si="61"/>
        <v>204654533</v>
      </c>
      <c r="C1072" s="523">
        <f t="shared" si="62"/>
        <v>44926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 България'!D78</f>
        <v>0</v>
      </c>
    </row>
    <row r="1073" spans="1:8" ht="15">
      <c r="A1073" s="89" t="str">
        <f t="shared" si="60"/>
        <v>Ейч Ар Кепитъл АД</v>
      </c>
      <c r="B1073" s="89" t="str">
        <f t="shared" si="61"/>
        <v>204654533</v>
      </c>
      <c r="C1073" s="523">
        <f t="shared" si="62"/>
        <v>44926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 България'!D79</f>
        <v>0</v>
      </c>
    </row>
    <row r="1074" spans="1:8" ht="15">
      <c r="A1074" s="89" t="str">
        <f t="shared" si="60"/>
        <v>Ейч Ар Кепитъл АД</v>
      </c>
      <c r="B1074" s="89" t="str">
        <f t="shared" si="61"/>
        <v>204654533</v>
      </c>
      <c r="C1074" s="523">
        <f t="shared" si="62"/>
        <v>44926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 България'!D80</f>
        <v>0</v>
      </c>
    </row>
    <row r="1075" spans="1:8" ht="15">
      <c r="A1075" s="89" t="str">
        <f t="shared" si="60"/>
        <v>Ейч Ар Кепитъл АД</v>
      </c>
      <c r="B1075" s="89" t="str">
        <f t="shared" si="61"/>
        <v>204654533</v>
      </c>
      <c r="C1075" s="523">
        <f t="shared" si="62"/>
        <v>44926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 България'!D81</f>
        <v>0</v>
      </c>
    </row>
    <row r="1076" spans="1:8" ht="15">
      <c r="A1076" s="89" t="str">
        <f t="shared" si="60"/>
        <v>Ейч Ар Кепитъл АД</v>
      </c>
      <c r="B1076" s="89" t="str">
        <f t="shared" si="61"/>
        <v>204654533</v>
      </c>
      <c r="C1076" s="523">
        <f t="shared" si="62"/>
        <v>44926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 България'!D82</f>
        <v>0</v>
      </c>
    </row>
    <row r="1077" spans="1:8" ht="15">
      <c r="A1077" s="89" t="str">
        <f t="shared" si="60"/>
        <v>Ейч Ар Кепитъл АД</v>
      </c>
      <c r="B1077" s="89" t="str">
        <f t="shared" si="61"/>
        <v>204654533</v>
      </c>
      <c r="C1077" s="523">
        <f t="shared" si="62"/>
        <v>44926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 България'!D83</f>
        <v>0</v>
      </c>
    </row>
    <row r="1078" spans="1:8" ht="15">
      <c r="A1078" s="89" t="str">
        <f t="shared" si="60"/>
        <v>Ейч Ар Кепитъл АД</v>
      </c>
      <c r="B1078" s="89" t="str">
        <f t="shared" si="61"/>
        <v>204654533</v>
      </c>
      <c r="C1078" s="523">
        <f t="shared" si="62"/>
        <v>44926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 България'!D84</f>
        <v>0</v>
      </c>
    </row>
    <row r="1079" spans="1:8" ht="15">
      <c r="A1079" s="89" t="str">
        <f t="shared" si="60"/>
        <v>Ейч Ар Кепитъл АД</v>
      </c>
      <c r="B1079" s="89" t="str">
        <f t="shared" si="61"/>
        <v>204654533</v>
      </c>
      <c r="C1079" s="523">
        <f t="shared" si="62"/>
        <v>44926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 България'!D85</f>
        <v>0</v>
      </c>
    </row>
    <row r="1080" spans="1:8" ht="15">
      <c r="A1080" s="89" t="str">
        <f t="shared" si="60"/>
        <v>Ейч Ар Кепитъл АД</v>
      </c>
      <c r="B1080" s="89" t="str">
        <f t="shared" si="61"/>
        <v>204654533</v>
      </c>
      <c r="C1080" s="523">
        <f t="shared" si="62"/>
        <v>44926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 България'!D86</f>
        <v>0</v>
      </c>
    </row>
    <row r="1081" spans="1:8" ht="15">
      <c r="A1081" s="89" t="str">
        <f t="shared" si="60"/>
        <v>Ейч Ар Кепитъл АД</v>
      </c>
      <c r="B1081" s="89" t="str">
        <f t="shared" si="61"/>
        <v>204654533</v>
      </c>
      <c r="C1081" s="523">
        <f t="shared" si="62"/>
        <v>44926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 България'!D87</f>
        <v>9</v>
      </c>
    </row>
    <row r="1082" spans="1:8" ht="15">
      <c r="A1082" s="89" t="str">
        <f t="shared" si="60"/>
        <v>Ейч Ар Кепитъл АД</v>
      </c>
      <c r="B1082" s="89" t="str">
        <f t="shared" si="61"/>
        <v>204654533</v>
      </c>
      <c r="C1082" s="523">
        <f t="shared" si="62"/>
        <v>44926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 България'!D88</f>
        <v>0</v>
      </c>
    </row>
    <row r="1083" spans="1:8" ht="15">
      <c r="A1083" s="89" t="str">
        <f t="shared" si="60"/>
        <v>Ейч Ар Кепитъл АД</v>
      </c>
      <c r="B1083" s="89" t="str">
        <f t="shared" si="61"/>
        <v>204654533</v>
      </c>
      <c r="C1083" s="523">
        <f t="shared" si="62"/>
        <v>44926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 България'!D89</f>
        <v>9</v>
      </c>
    </row>
    <row r="1084" spans="1:8" ht="15">
      <c r="A1084" s="89" t="str">
        <f t="shared" si="60"/>
        <v>Ейч Ар Кепитъл АД</v>
      </c>
      <c r="B1084" s="89" t="str">
        <f t="shared" si="61"/>
        <v>204654533</v>
      </c>
      <c r="C1084" s="523">
        <f t="shared" si="62"/>
        <v>44926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 България'!D90</f>
        <v>0</v>
      </c>
    </row>
    <row r="1085" spans="1:8" ht="15">
      <c r="A1085" s="89" t="str">
        <f t="shared" si="60"/>
        <v>Ейч Ар Кепитъл АД</v>
      </c>
      <c r="B1085" s="89" t="str">
        <f t="shared" si="61"/>
        <v>204654533</v>
      </c>
      <c r="C1085" s="523">
        <f t="shared" si="62"/>
        <v>44926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 България'!D91</f>
        <v>0</v>
      </c>
    </row>
    <row r="1086" spans="1:8" ht="15">
      <c r="A1086" s="89" t="str">
        <f t="shared" si="60"/>
        <v>Ейч Ар Кепитъл АД</v>
      </c>
      <c r="B1086" s="89" t="str">
        <f t="shared" si="61"/>
        <v>204654533</v>
      </c>
      <c r="C1086" s="523">
        <f t="shared" si="62"/>
        <v>44926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 България'!D92</f>
        <v>0</v>
      </c>
    </row>
    <row r="1087" spans="1:8" ht="15">
      <c r="A1087" s="89" t="str">
        <f t="shared" si="60"/>
        <v>Ейч Ар Кепитъл АД</v>
      </c>
      <c r="B1087" s="89" t="str">
        <f t="shared" si="61"/>
        <v>204654533</v>
      </c>
      <c r="C1087" s="523">
        <f t="shared" si="62"/>
        <v>44926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 България'!D93</f>
        <v>0</v>
      </c>
    </row>
    <row r="1088" spans="1:8" ht="15">
      <c r="A1088" s="89" t="str">
        <f t="shared" si="60"/>
        <v>Ейч Ар Кепитъл АД</v>
      </c>
      <c r="B1088" s="89" t="str">
        <f t="shared" si="61"/>
        <v>204654533</v>
      </c>
      <c r="C1088" s="523">
        <f t="shared" si="62"/>
        <v>44926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 България'!D94</f>
        <v>0</v>
      </c>
    </row>
    <row r="1089" spans="1:8" ht="15">
      <c r="A1089" s="89" t="str">
        <f t="shared" si="60"/>
        <v>Ейч Ар Кепитъл АД</v>
      </c>
      <c r="B1089" s="89" t="str">
        <f t="shared" si="61"/>
        <v>204654533</v>
      </c>
      <c r="C1089" s="523">
        <f t="shared" si="62"/>
        <v>44926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 България'!D95</f>
        <v>0</v>
      </c>
    </row>
    <row r="1090" spans="1:8" ht="15">
      <c r="A1090" s="89" t="str">
        <f t="shared" si="60"/>
        <v>Ейч Ар Кепитъл АД</v>
      </c>
      <c r="B1090" s="89" t="str">
        <f t="shared" si="61"/>
        <v>204654533</v>
      </c>
      <c r="C1090" s="523">
        <f t="shared" si="62"/>
        <v>44926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 България'!D96</f>
        <v>0</v>
      </c>
    </row>
    <row r="1091" spans="1:8" ht="15">
      <c r="A1091" s="89" t="str">
        <f t="shared" si="60"/>
        <v>Ейч Ар Кепитъл АД</v>
      </c>
      <c r="B1091" s="89" t="str">
        <f t="shared" si="61"/>
        <v>204654533</v>
      </c>
      <c r="C1091" s="523">
        <f t="shared" si="62"/>
        <v>44926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 България'!D97</f>
        <v>50</v>
      </c>
    </row>
    <row r="1092" spans="1:8" ht="15">
      <c r="A1092" s="89" t="str">
        <f t="shared" si="60"/>
        <v>Ейч Ар Кепитъл АД</v>
      </c>
      <c r="B1092" s="89" t="str">
        <f t="shared" si="61"/>
        <v>204654533</v>
      </c>
      <c r="C1092" s="523">
        <f t="shared" si="62"/>
        <v>44926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 България'!D98</f>
        <v>1108</v>
      </c>
    </row>
    <row r="1093" spans="1:8" ht="15">
      <c r="A1093" s="89" t="str">
        <f t="shared" si="60"/>
        <v>Ейч Ар Кепитъл АД</v>
      </c>
      <c r="B1093" s="89" t="str">
        <f t="shared" si="61"/>
        <v>204654533</v>
      </c>
      <c r="C1093" s="523">
        <f t="shared" si="62"/>
        <v>44926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 България'!D99</f>
        <v>1108</v>
      </c>
    </row>
    <row r="1094" spans="1:8" ht="15">
      <c r="A1094" s="89" t="str">
        <f t="shared" si="60"/>
        <v>Ейч Ар Кепитъл АД</v>
      </c>
      <c r="B1094" s="89" t="str">
        <f t="shared" si="61"/>
        <v>204654533</v>
      </c>
      <c r="C1094" s="523">
        <f t="shared" si="62"/>
        <v>44926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 България'!E54</f>
        <v>0</v>
      </c>
    </row>
    <row r="1095" spans="1:8" ht="15">
      <c r="A1095" s="89" t="str">
        <f t="shared" si="60"/>
        <v>Ейч Ар Кепитъл АД</v>
      </c>
      <c r="B1095" s="89" t="str">
        <f t="shared" si="61"/>
        <v>204654533</v>
      </c>
      <c r="C1095" s="523">
        <f t="shared" si="62"/>
        <v>44926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 България'!E55</f>
        <v>0</v>
      </c>
    </row>
    <row r="1096" spans="1:8" ht="15">
      <c r="A1096" s="89" t="str">
        <f t="shared" si="60"/>
        <v>Ейч Ар Кепитъл АД</v>
      </c>
      <c r="B1096" s="89" t="str">
        <f t="shared" si="61"/>
        <v>204654533</v>
      </c>
      <c r="C1096" s="523">
        <f t="shared" si="62"/>
        <v>44926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 България'!E56</f>
        <v>0</v>
      </c>
    </row>
    <row r="1097" spans="1:8" ht="15">
      <c r="A1097" s="89" t="str">
        <f t="shared" si="60"/>
        <v>Ейч Ар Кепитъл АД</v>
      </c>
      <c r="B1097" s="89" t="str">
        <f t="shared" si="61"/>
        <v>204654533</v>
      </c>
      <c r="C1097" s="523">
        <f t="shared" si="62"/>
        <v>44926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 България'!E57</f>
        <v>0</v>
      </c>
    </row>
    <row r="1098" spans="1:8" ht="15">
      <c r="A1098" s="89" t="str">
        <f t="shared" si="60"/>
        <v>Ейч Ар Кепитъл АД</v>
      </c>
      <c r="B1098" s="89" t="str">
        <f t="shared" si="61"/>
        <v>204654533</v>
      </c>
      <c r="C1098" s="523">
        <f t="shared" si="62"/>
        <v>44926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 България'!E58</f>
        <v>0</v>
      </c>
    </row>
    <row r="1099" spans="1:8" ht="15">
      <c r="A1099" s="89" t="str">
        <f t="shared" si="60"/>
        <v>Ейч Ар Кепитъл АД</v>
      </c>
      <c r="B1099" s="89" t="str">
        <f t="shared" si="61"/>
        <v>204654533</v>
      </c>
      <c r="C1099" s="523">
        <f t="shared" si="62"/>
        <v>44926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 България'!E59</f>
        <v>0</v>
      </c>
    </row>
    <row r="1100" spans="1:8" ht="15">
      <c r="A1100" s="89" t="str">
        <f t="shared" si="60"/>
        <v>Ейч Ар Кепитъл АД</v>
      </c>
      <c r="B1100" s="89" t="str">
        <f t="shared" si="61"/>
        <v>204654533</v>
      </c>
      <c r="C1100" s="523">
        <f t="shared" si="62"/>
        <v>44926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 България'!E60</f>
        <v>0</v>
      </c>
    </row>
    <row r="1101" spans="1:8" ht="15">
      <c r="A1101" s="89" t="str">
        <f t="shared" si="60"/>
        <v>Ейч Ар Кепитъл АД</v>
      </c>
      <c r="B1101" s="89" t="str">
        <f t="shared" si="61"/>
        <v>204654533</v>
      </c>
      <c r="C1101" s="523">
        <f t="shared" si="62"/>
        <v>44926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 България'!E61</f>
        <v>0</v>
      </c>
    </row>
    <row r="1102" spans="1:8" ht="15">
      <c r="A1102" s="89" t="str">
        <f t="shared" si="60"/>
        <v>Ейч Ар Кепитъл АД</v>
      </c>
      <c r="B1102" s="89" t="str">
        <f t="shared" si="61"/>
        <v>204654533</v>
      </c>
      <c r="C1102" s="523">
        <f t="shared" si="62"/>
        <v>44926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 България'!E62</f>
        <v>0</v>
      </c>
    </row>
    <row r="1103" spans="1:8" ht="15">
      <c r="A1103" s="89" t="str">
        <f t="shared" si="60"/>
        <v>Ейч Ар Кепитъл АД</v>
      </c>
      <c r="B1103" s="89" t="str">
        <f t="shared" si="61"/>
        <v>204654533</v>
      </c>
      <c r="C1103" s="523">
        <f t="shared" si="62"/>
        <v>44926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 България'!E63</f>
        <v>0</v>
      </c>
    </row>
    <row r="1104" spans="1:8" ht="15">
      <c r="A1104" s="89" t="str">
        <f aca="true" t="shared" si="63" ref="A1104:A1167">pdeName</f>
        <v>Ейч Ар Кепитъл АД</v>
      </c>
      <c r="B1104" s="89" t="str">
        <f aca="true" t="shared" si="64" ref="B1104:B1167">pdeBulstat</f>
        <v>204654533</v>
      </c>
      <c r="C1104" s="523">
        <f aca="true" t="shared" si="65" ref="C1104:C1167">endDate</f>
        <v>44926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 България'!E64</f>
        <v>0</v>
      </c>
    </row>
    <row r="1105" spans="1:8" ht="15">
      <c r="A1105" s="89" t="str">
        <f t="shared" si="63"/>
        <v>Ейч Ар Кепитъл АД</v>
      </c>
      <c r="B1105" s="89" t="str">
        <f t="shared" si="64"/>
        <v>204654533</v>
      </c>
      <c r="C1105" s="523">
        <f t="shared" si="65"/>
        <v>44926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 България'!E65</f>
        <v>0</v>
      </c>
    </row>
    <row r="1106" spans="1:8" ht="15">
      <c r="A1106" s="89" t="str">
        <f t="shared" si="63"/>
        <v>Ейч Ар Кепитъл АД</v>
      </c>
      <c r="B1106" s="89" t="str">
        <f t="shared" si="64"/>
        <v>204654533</v>
      </c>
      <c r="C1106" s="523">
        <f t="shared" si="65"/>
        <v>44926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 България'!E66</f>
        <v>0</v>
      </c>
    </row>
    <row r="1107" spans="1:8" ht="15">
      <c r="A1107" s="89" t="str">
        <f t="shared" si="63"/>
        <v>Ейч Ар Кепитъл АД</v>
      </c>
      <c r="B1107" s="89" t="str">
        <f t="shared" si="64"/>
        <v>204654533</v>
      </c>
      <c r="C1107" s="523">
        <f t="shared" si="65"/>
        <v>44926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 България'!E67</f>
        <v>0</v>
      </c>
    </row>
    <row r="1108" spans="1:8" ht="15">
      <c r="A1108" s="89" t="str">
        <f t="shared" si="63"/>
        <v>Ейч Ар Кепитъл АД</v>
      </c>
      <c r="B1108" s="89" t="str">
        <f t="shared" si="64"/>
        <v>204654533</v>
      </c>
      <c r="C1108" s="523">
        <f t="shared" si="65"/>
        <v>44926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 България'!E68</f>
        <v>0</v>
      </c>
    </row>
    <row r="1109" spans="1:8" ht="15">
      <c r="A1109" s="89" t="str">
        <f t="shared" si="63"/>
        <v>Ейч Ар Кепитъл АД</v>
      </c>
      <c r="B1109" s="89" t="str">
        <f t="shared" si="64"/>
        <v>204654533</v>
      </c>
      <c r="C1109" s="523">
        <f t="shared" si="65"/>
        <v>44926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 България'!E70</f>
        <v>1562</v>
      </c>
    </row>
    <row r="1110" spans="1:8" ht="15">
      <c r="A1110" s="89" t="str">
        <f t="shared" si="63"/>
        <v>Ейч Ар Кепитъл АД</v>
      </c>
      <c r="B1110" s="89" t="str">
        <f t="shared" si="64"/>
        <v>204654533</v>
      </c>
      <c r="C1110" s="523">
        <f t="shared" si="65"/>
        <v>44926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 България'!E73</f>
        <v>0</v>
      </c>
    </row>
    <row r="1111" spans="1:8" ht="15">
      <c r="A1111" s="89" t="str">
        <f t="shared" si="63"/>
        <v>Ейч Ар Кепитъл АД</v>
      </c>
      <c r="B1111" s="89" t="str">
        <f t="shared" si="64"/>
        <v>204654533</v>
      </c>
      <c r="C1111" s="523">
        <f t="shared" si="65"/>
        <v>44926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 България'!E74</f>
        <v>0</v>
      </c>
    </row>
    <row r="1112" spans="1:8" ht="15">
      <c r="A1112" s="89" t="str">
        <f t="shared" si="63"/>
        <v>Ейч Ар Кепитъл АД</v>
      </c>
      <c r="B1112" s="89" t="str">
        <f t="shared" si="64"/>
        <v>204654533</v>
      </c>
      <c r="C1112" s="523">
        <f t="shared" si="65"/>
        <v>44926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 България'!E75</f>
        <v>0</v>
      </c>
    </row>
    <row r="1113" spans="1:8" ht="15">
      <c r="A1113" s="89" t="str">
        <f t="shared" si="63"/>
        <v>Ейч Ар Кепитъл АД</v>
      </c>
      <c r="B1113" s="89" t="str">
        <f t="shared" si="64"/>
        <v>204654533</v>
      </c>
      <c r="C1113" s="523">
        <f t="shared" si="65"/>
        <v>44926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 България'!E76</f>
        <v>0</v>
      </c>
    </row>
    <row r="1114" spans="1:8" ht="15">
      <c r="A1114" s="89" t="str">
        <f t="shared" si="63"/>
        <v>Ейч Ар Кепитъл АД</v>
      </c>
      <c r="B1114" s="89" t="str">
        <f t="shared" si="64"/>
        <v>204654533</v>
      </c>
      <c r="C1114" s="523">
        <f t="shared" si="65"/>
        <v>44926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 България'!E77</f>
        <v>0</v>
      </c>
    </row>
    <row r="1115" spans="1:8" ht="15">
      <c r="A1115" s="89" t="str">
        <f t="shared" si="63"/>
        <v>Ейч Ар Кепитъл АД</v>
      </c>
      <c r="B1115" s="89" t="str">
        <f t="shared" si="64"/>
        <v>204654533</v>
      </c>
      <c r="C1115" s="523">
        <f t="shared" si="65"/>
        <v>44926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 България'!E78</f>
        <v>0</v>
      </c>
    </row>
    <row r="1116" spans="1:8" ht="15">
      <c r="A1116" s="89" t="str">
        <f t="shared" si="63"/>
        <v>Ейч Ар Кепитъл АД</v>
      </c>
      <c r="B1116" s="89" t="str">
        <f t="shared" si="64"/>
        <v>204654533</v>
      </c>
      <c r="C1116" s="523">
        <f t="shared" si="65"/>
        <v>44926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 България'!E79</f>
        <v>0</v>
      </c>
    </row>
    <row r="1117" spans="1:8" ht="15">
      <c r="A1117" s="89" t="str">
        <f t="shared" si="63"/>
        <v>Ейч Ар Кепитъл АД</v>
      </c>
      <c r="B1117" s="89" t="str">
        <f t="shared" si="64"/>
        <v>204654533</v>
      </c>
      <c r="C1117" s="523">
        <f t="shared" si="65"/>
        <v>44926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 България'!E80</f>
        <v>0</v>
      </c>
    </row>
    <row r="1118" spans="1:8" ht="15">
      <c r="A1118" s="89" t="str">
        <f t="shared" si="63"/>
        <v>Ейч Ар Кепитъл АД</v>
      </c>
      <c r="B1118" s="89" t="str">
        <f t="shared" si="64"/>
        <v>204654533</v>
      </c>
      <c r="C1118" s="523">
        <f t="shared" si="65"/>
        <v>44926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 България'!E81</f>
        <v>0</v>
      </c>
    </row>
    <row r="1119" spans="1:8" ht="15">
      <c r="A1119" s="89" t="str">
        <f t="shared" si="63"/>
        <v>Ейч Ар Кепитъл АД</v>
      </c>
      <c r="B1119" s="89" t="str">
        <f t="shared" si="64"/>
        <v>204654533</v>
      </c>
      <c r="C1119" s="523">
        <f t="shared" si="65"/>
        <v>44926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 България'!E82</f>
        <v>0</v>
      </c>
    </row>
    <row r="1120" spans="1:8" ht="15">
      <c r="A1120" s="89" t="str">
        <f t="shared" si="63"/>
        <v>Ейч Ар Кепитъл АД</v>
      </c>
      <c r="B1120" s="89" t="str">
        <f t="shared" si="64"/>
        <v>204654533</v>
      </c>
      <c r="C1120" s="523">
        <f t="shared" si="65"/>
        <v>44926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 България'!E83</f>
        <v>0</v>
      </c>
    </row>
    <row r="1121" spans="1:8" ht="15">
      <c r="A1121" s="89" t="str">
        <f t="shared" si="63"/>
        <v>Ейч Ар Кепитъл АД</v>
      </c>
      <c r="B1121" s="89" t="str">
        <f t="shared" si="64"/>
        <v>204654533</v>
      </c>
      <c r="C1121" s="523">
        <f t="shared" si="65"/>
        <v>44926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 България'!E84</f>
        <v>0</v>
      </c>
    </row>
    <row r="1122" spans="1:8" ht="15">
      <c r="A1122" s="89" t="str">
        <f t="shared" si="63"/>
        <v>Ейч Ар Кепитъл АД</v>
      </c>
      <c r="B1122" s="89" t="str">
        <f t="shared" si="64"/>
        <v>204654533</v>
      </c>
      <c r="C1122" s="523">
        <f t="shared" si="65"/>
        <v>44926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 България'!E85</f>
        <v>0</v>
      </c>
    </row>
    <row r="1123" spans="1:8" ht="15">
      <c r="A1123" s="89" t="str">
        <f t="shared" si="63"/>
        <v>Ейч Ар Кепитъл АД</v>
      </c>
      <c r="B1123" s="89" t="str">
        <f t="shared" si="64"/>
        <v>204654533</v>
      </c>
      <c r="C1123" s="523">
        <f t="shared" si="65"/>
        <v>44926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 България'!E86</f>
        <v>0</v>
      </c>
    </row>
    <row r="1124" spans="1:8" ht="15">
      <c r="A1124" s="89" t="str">
        <f t="shared" si="63"/>
        <v>Ейч Ар Кепитъл АД</v>
      </c>
      <c r="B1124" s="89" t="str">
        <f t="shared" si="64"/>
        <v>204654533</v>
      </c>
      <c r="C1124" s="523">
        <f t="shared" si="65"/>
        <v>44926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 България'!E87</f>
        <v>0</v>
      </c>
    </row>
    <row r="1125" spans="1:8" ht="15">
      <c r="A1125" s="89" t="str">
        <f t="shared" si="63"/>
        <v>Ейч Ар Кепитъл АД</v>
      </c>
      <c r="B1125" s="89" t="str">
        <f t="shared" si="64"/>
        <v>204654533</v>
      </c>
      <c r="C1125" s="523">
        <f t="shared" si="65"/>
        <v>44926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 България'!E88</f>
        <v>0</v>
      </c>
    </row>
    <row r="1126" spans="1:8" ht="15">
      <c r="A1126" s="89" t="str">
        <f t="shared" si="63"/>
        <v>Ейч Ар Кепитъл АД</v>
      </c>
      <c r="B1126" s="89" t="str">
        <f t="shared" si="64"/>
        <v>204654533</v>
      </c>
      <c r="C1126" s="523">
        <f t="shared" si="65"/>
        <v>44926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 България'!E89</f>
        <v>0</v>
      </c>
    </row>
    <row r="1127" spans="1:8" ht="15">
      <c r="A1127" s="89" t="str">
        <f t="shared" si="63"/>
        <v>Ейч Ар Кепитъл АД</v>
      </c>
      <c r="B1127" s="89" t="str">
        <f t="shared" si="64"/>
        <v>204654533</v>
      </c>
      <c r="C1127" s="523">
        <f t="shared" si="65"/>
        <v>44926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 България'!E90</f>
        <v>0</v>
      </c>
    </row>
    <row r="1128" spans="1:8" ht="15">
      <c r="A1128" s="89" t="str">
        <f t="shared" si="63"/>
        <v>Ейч Ар Кепитъл АД</v>
      </c>
      <c r="B1128" s="89" t="str">
        <f t="shared" si="64"/>
        <v>204654533</v>
      </c>
      <c r="C1128" s="523">
        <f t="shared" si="65"/>
        <v>44926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 България'!E91</f>
        <v>0</v>
      </c>
    </row>
    <row r="1129" spans="1:8" ht="15">
      <c r="A1129" s="89" t="str">
        <f t="shared" si="63"/>
        <v>Ейч Ар Кепитъл АД</v>
      </c>
      <c r="B1129" s="89" t="str">
        <f t="shared" si="64"/>
        <v>204654533</v>
      </c>
      <c r="C1129" s="523">
        <f t="shared" si="65"/>
        <v>44926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 България'!E92</f>
        <v>0</v>
      </c>
    </row>
    <row r="1130" spans="1:8" ht="15">
      <c r="A1130" s="89" t="str">
        <f t="shared" si="63"/>
        <v>Ейч Ар Кепитъл АД</v>
      </c>
      <c r="B1130" s="89" t="str">
        <f t="shared" si="64"/>
        <v>204654533</v>
      </c>
      <c r="C1130" s="523">
        <f t="shared" si="65"/>
        <v>44926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 България'!E93</f>
        <v>0</v>
      </c>
    </row>
    <row r="1131" spans="1:8" ht="15">
      <c r="A1131" s="89" t="str">
        <f t="shared" si="63"/>
        <v>Ейч Ар Кепитъл АД</v>
      </c>
      <c r="B1131" s="89" t="str">
        <f t="shared" si="64"/>
        <v>204654533</v>
      </c>
      <c r="C1131" s="523">
        <f t="shared" si="65"/>
        <v>44926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 България'!E94</f>
        <v>0</v>
      </c>
    </row>
    <row r="1132" spans="1:8" ht="15">
      <c r="A1132" s="89" t="str">
        <f t="shared" si="63"/>
        <v>Ейч Ар Кепитъл АД</v>
      </c>
      <c r="B1132" s="89" t="str">
        <f t="shared" si="64"/>
        <v>204654533</v>
      </c>
      <c r="C1132" s="523">
        <f t="shared" si="65"/>
        <v>44926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 България'!E95</f>
        <v>0</v>
      </c>
    </row>
    <row r="1133" spans="1:8" ht="15">
      <c r="A1133" s="89" t="str">
        <f t="shared" si="63"/>
        <v>Ейч Ар Кепитъл АД</v>
      </c>
      <c r="B1133" s="89" t="str">
        <f t="shared" si="64"/>
        <v>204654533</v>
      </c>
      <c r="C1133" s="523">
        <f t="shared" si="65"/>
        <v>44926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 България'!E96</f>
        <v>0</v>
      </c>
    </row>
    <row r="1134" spans="1:8" ht="15">
      <c r="A1134" s="89" t="str">
        <f t="shared" si="63"/>
        <v>Ейч Ар Кепитъл АД</v>
      </c>
      <c r="B1134" s="89" t="str">
        <f t="shared" si="64"/>
        <v>204654533</v>
      </c>
      <c r="C1134" s="523">
        <f t="shared" si="65"/>
        <v>44926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 България'!E97</f>
        <v>0</v>
      </c>
    </row>
    <row r="1135" spans="1:8" ht="15">
      <c r="A1135" s="89" t="str">
        <f t="shared" si="63"/>
        <v>Ейч Ар Кепитъл АД</v>
      </c>
      <c r="B1135" s="89" t="str">
        <f t="shared" si="64"/>
        <v>204654533</v>
      </c>
      <c r="C1135" s="523">
        <f t="shared" si="65"/>
        <v>44926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 България'!E98</f>
        <v>0</v>
      </c>
    </row>
    <row r="1136" spans="1:8" ht="15">
      <c r="A1136" s="89" t="str">
        <f t="shared" si="63"/>
        <v>Ейч Ар Кепитъл АД</v>
      </c>
      <c r="B1136" s="89" t="str">
        <f t="shared" si="64"/>
        <v>204654533</v>
      </c>
      <c r="C1136" s="523">
        <f t="shared" si="65"/>
        <v>44926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 България'!E99</f>
        <v>1562</v>
      </c>
    </row>
    <row r="1137" spans="1:8" ht="15">
      <c r="A1137" s="89" t="str">
        <f t="shared" si="63"/>
        <v>Ейч Ар Кепитъл АД</v>
      </c>
      <c r="B1137" s="89" t="str">
        <f t="shared" si="64"/>
        <v>204654533</v>
      </c>
      <c r="C1137" s="523">
        <f t="shared" si="65"/>
        <v>44926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 България'!F54</f>
        <v>0</v>
      </c>
    </row>
    <row r="1138" spans="1:8" ht="15">
      <c r="A1138" s="89" t="str">
        <f t="shared" si="63"/>
        <v>Ейч Ар Кепитъл АД</v>
      </c>
      <c r="B1138" s="89" t="str">
        <f t="shared" si="64"/>
        <v>204654533</v>
      </c>
      <c r="C1138" s="523">
        <f t="shared" si="65"/>
        <v>44926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 България'!F55</f>
        <v>0</v>
      </c>
    </row>
    <row r="1139" spans="1:8" ht="15">
      <c r="A1139" s="89" t="str">
        <f t="shared" si="63"/>
        <v>Ейч Ар Кепитъл АД</v>
      </c>
      <c r="B1139" s="89" t="str">
        <f t="shared" si="64"/>
        <v>204654533</v>
      </c>
      <c r="C1139" s="523">
        <f t="shared" si="65"/>
        <v>44926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 България'!F56</f>
        <v>0</v>
      </c>
    </row>
    <row r="1140" spans="1:8" ht="15">
      <c r="A1140" s="89" t="str">
        <f t="shared" si="63"/>
        <v>Ейч Ар Кепитъл АД</v>
      </c>
      <c r="B1140" s="89" t="str">
        <f t="shared" si="64"/>
        <v>204654533</v>
      </c>
      <c r="C1140" s="523">
        <f t="shared" si="65"/>
        <v>44926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 България'!F57</f>
        <v>0</v>
      </c>
    </row>
    <row r="1141" spans="1:8" ht="15">
      <c r="A1141" s="89" t="str">
        <f t="shared" si="63"/>
        <v>Ейч Ар Кепитъл АД</v>
      </c>
      <c r="B1141" s="89" t="str">
        <f t="shared" si="64"/>
        <v>204654533</v>
      </c>
      <c r="C1141" s="523">
        <f t="shared" si="65"/>
        <v>44926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 България'!F58</f>
        <v>0</v>
      </c>
    </row>
    <row r="1142" spans="1:8" ht="15">
      <c r="A1142" s="89" t="str">
        <f t="shared" si="63"/>
        <v>Ейч Ар Кепитъл АД</v>
      </c>
      <c r="B1142" s="89" t="str">
        <f t="shared" si="64"/>
        <v>204654533</v>
      </c>
      <c r="C1142" s="523">
        <f t="shared" si="65"/>
        <v>44926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 България'!F59</f>
        <v>0</v>
      </c>
    </row>
    <row r="1143" spans="1:8" ht="15">
      <c r="A1143" s="89" t="str">
        <f t="shared" si="63"/>
        <v>Ейч Ар Кепитъл АД</v>
      </c>
      <c r="B1143" s="89" t="str">
        <f t="shared" si="64"/>
        <v>204654533</v>
      </c>
      <c r="C1143" s="523">
        <f t="shared" si="65"/>
        <v>44926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 България'!F60</f>
        <v>0</v>
      </c>
    </row>
    <row r="1144" spans="1:8" ht="15">
      <c r="A1144" s="89" t="str">
        <f t="shared" si="63"/>
        <v>Ейч Ар Кепитъл АД</v>
      </c>
      <c r="B1144" s="89" t="str">
        <f t="shared" si="64"/>
        <v>204654533</v>
      </c>
      <c r="C1144" s="523">
        <f t="shared" si="65"/>
        <v>44926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 България'!F61</f>
        <v>0</v>
      </c>
    </row>
    <row r="1145" spans="1:8" ht="15">
      <c r="A1145" s="89" t="str">
        <f t="shared" si="63"/>
        <v>Ейч Ар Кепитъл АД</v>
      </c>
      <c r="B1145" s="89" t="str">
        <f t="shared" si="64"/>
        <v>204654533</v>
      </c>
      <c r="C1145" s="523">
        <f t="shared" si="65"/>
        <v>44926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 България'!F62</f>
        <v>0</v>
      </c>
    </row>
    <row r="1146" spans="1:8" ht="15">
      <c r="A1146" s="89" t="str">
        <f t="shared" si="63"/>
        <v>Ейч Ар Кепитъл АД</v>
      </c>
      <c r="B1146" s="89" t="str">
        <f t="shared" si="64"/>
        <v>204654533</v>
      </c>
      <c r="C1146" s="523">
        <f t="shared" si="65"/>
        <v>44926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 България'!F63</f>
        <v>0</v>
      </c>
    </row>
    <row r="1147" spans="1:8" ht="15">
      <c r="A1147" s="89" t="str">
        <f t="shared" si="63"/>
        <v>Ейч Ар Кепитъл АД</v>
      </c>
      <c r="B1147" s="89" t="str">
        <f t="shared" si="64"/>
        <v>204654533</v>
      </c>
      <c r="C1147" s="523">
        <f t="shared" si="65"/>
        <v>44926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 България'!F64</f>
        <v>0</v>
      </c>
    </row>
    <row r="1148" spans="1:8" ht="15">
      <c r="A1148" s="89" t="str">
        <f t="shared" si="63"/>
        <v>Ейч Ар Кепитъл АД</v>
      </c>
      <c r="B1148" s="89" t="str">
        <f t="shared" si="64"/>
        <v>204654533</v>
      </c>
      <c r="C1148" s="523">
        <f t="shared" si="65"/>
        <v>44926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 България'!F65</f>
        <v>0</v>
      </c>
    </row>
    <row r="1149" spans="1:8" ht="15">
      <c r="A1149" s="89" t="str">
        <f t="shared" si="63"/>
        <v>Ейч Ар Кепитъл АД</v>
      </c>
      <c r="B1149" s="89" t="str">
        <f t="shared" si="64"/>
        <v>204654533</v>
      </c>
      <c r="C1149" s="523">
        <f t="shared" si="65"/>
        <v>44926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 България'!F66</f>
        <v>0</v>
      </c>
    </row>
    <row r="1150" spans="1:8" ht="15">
      <c r="A1150" s="89" t="str">
        <f t="shared" si="63"/>
        <v>Ейч Ар Кепитъл АД</v>
      </c>
      <c r="B1150" s="89" t="str">
        <f t="shared" si="64"/>
        <v>204654533</v>
      </c>
      <c r="C1150" s="523">
        <f t="shared" si="65"/>
        <v>44926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 България'!F67</f>
        <v>0</v>
      </c>
    </row>
    <row r="1151" spans="1:8" ht="15">
      <c r="A1151" s="89" t="str">
        <f t="shared" si="63"/>
        <v>Ейч Ар Кепитъл АД</v>
      </c>
      <c r="B1151" s="89" t="str">
        <f t="shared" si="64"/>
        <v>204654533</v>
      </c>
      <c r="C1151" s="523">
        <f t="shared" si="65"/>
        <v>44926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 България'!F68</f>
        <v>0</v>
      </c>
    </row>
    <row r="1152" spans="1:8" ht="15">
      <c r="A1152" s="89" t="str">
        <f t="shared" si="63"/>
        <v>Ейч Ар Кепитъл АД</v>
      </c>
      <c r="B1152" s="89" t="str">
        <f t="shared" si="64"/>
        <v>204654533</v>
      </c>
      <c r="C1152" s="523">
        <f t="shared" si="65"/>
        <v>44926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 България'!F70</f>
        <v>0</v>
      </c>
    </row>
    <row r="1153" spans="1:8" ht="15">
      <c r="A1153" s="89" t="str">
        <f t="shared" si="63"/>
        <v>Ейч Ар Кепитъл АД</v>
      </c>
      <c r="B1153" s="89" t="str">
        <f t="shared" si="64"/>
        <v>204654533</v>
      </c>
      <c r="C1153" s="523">
        <f t="shared" si="65"/>
        <v>44926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 България'!F73</f>
        <v>0</v>
      </c>
    </row>
    <row r="1154" spans="1:8" ht="15">
      <c r="A1154" s="89" t="str">
        <f t="shared" si="63"/>
        <v>Ейч Ар Кепитъл АД</v>
      </c>
      <c r="B1154" s="89" t="str">
        <f t="shared" si="64"/>
        <v>204654533</v>
      </c>
      <c r="C1154" s="523">
        <f t="shared" si="65"/>
        <v>44926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 България'!F74</f>
        <v>0</v>
      </c>
    </row>
    <row r="1155" spans="1:8" ht="15">
      <c r="A1155" s="89" t="str">
        <f t="shared" si="63"/>
        <v>Ейч Ар Кепитъл АД</v>
      </c>
      <c r="B1155" s="89" t="str">
        <f t="shared" si="64"/>
        <v>204654533</v>
      </c>
      <c r="C1155" s="523">
        <f t="shared" si="65"/>
        <v>44926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 България'!F75</f>
        <v>0</v>
      </c>
    </row>
    <row r="1156" spans="1:8" ht="15">
      <c r="A1156" s="89" t="str">
        <f t="shared" si="63"/>
        <v>Ейч Ар Кепитъл АД</v>
      </c>
      <c r="B1156" s="89" t="str">
        <f t="shared" si="64"/>
        <v>204654533</v>
      </c>
      <c r="C1156" s="523">
        <f t="shared" si="65"/>
        <v>44926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 България'!F76</f>
        <v>0</v>
      </c>
    </row>
    <row r="1157" spans="1:8" ht="15">
      <c r="A1157" s="89" t="str">
        <f t="shared" si="63"/>
        <v>Ейч Ар Кепитъл АД</v>
      </c>
      <c r="B1157" s="89" t="str">
        <f t="shared" si="64"/>
        <v>204654533</v>
      </c>
      <c r="C1157" s="523">
        <f t="shared" si="65"/>
        <v>44926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 България'!F77</f>
        <v>0</v>
      </c>
    </row>
    <row r="1158" spans="1:8" ht="15">
      <c r="A1158" s="89" t="str">
        <f t="shared" si="63"/>
        <v>Ейч Ар Кепитъл АД</v>
      </c>
      <c r="B1158" s="89" t="str">
        <f t="shared" si="64"/>
        <v>204654533</v>
      </c>
      <c r="C1158" s="523">
        <f t="shared" si="65"/>
        <v>44926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 България'!F78</f>
        <v>0</v>
      </c>
    </row>
    <row r="1159" spans="1:8" ht="15">
      <c r="A1159" s="89" t="str">
        <f t="shared" si="63"/>
        <v>Ейч Ар Кепитъл АД</v>
      </c>
      <c r="B1159" s="89" t="str">
        <f t="shared" si="64"/>
        <v>204654533</v>
      </c>
      <c r="C1159" s="523">
        <f t="shared" si="65"/>
        <v>44926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 България'!F79</f>
        <v>0</v>
      </c>
    </row>
    <row r="1160" spans="1:8" ht="15">
      <c r="A1160" s="89" t="str">
        <f t="shared" si="63"/>
        <v>Ейч Ар Кепитъл АД</v>
      </c>
      <c r="B1160" s="89" t="str">
        <f t="shared" si="64"/>
        <v>204654533</v>
      </c>
      <c r="C1160" s="523">
        <f t="shared" si="65"/>
        <v>44926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 България'!F80</f>
        <v>0</v>
      </c>
    </row>
    <row r="1161" spans="1:8" ht="15">
      <c r="A1161" s="89" t="str">
        <f t="shared" si="63"/>
        <v>Ейч Ар Кепитъл АД</v>
      </c>
      <c r="B1161" s="89" t="str">
        <f t="shared" si="64"/>
        <v>204654533</v>
      </c>
      <c r="C1161" s="523">
        <f t="shared" si="65"/>
        <v>44926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 България'!F81</f>
        <v>0</v>
      </c>
    </row>
    <row r="1162" spans="1:8" ht="15">
      <c r="A1162" s="89" t="str">
        <f t="shared" si="63"/>
        <v>Ейч Ар Кепитъл АД</v>
      </c>
      <c r="B1162" s="89" t="str">
        <f t="shared" si="64"/>
        <v>204654533</v>
      </c>
      <c r="C1162" s="523">
        <f t="shared" si="65"/>
        <v>44926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 България'!F82</f>
        <v>0</v>
      </c>
    </row>
    <row r="1163" spans="1:8" ht="15">
      <c r="A1163" s="89" t="str">
        <f t="shared" si="63"/>
        <v>Ейч Ар Кепитъл АД</v>
      </c>
      <c r="B1163" s="89" t="str">
        <f t="shared" si="64"/>
        <v>204654533</v>
      </c>
      <c r="C1163" s="523">
        <f t="shared" si="65"/>
        <v>44926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 България'!F83</f>
        <v>0</v>
      </c>
    </row>
    <row r="1164" spans="1:8" ht="15">
      <c r="A1164" s="89" t="str">
        <f t="shared" si="63"/>
        <v>Ейч Ар Кепитъл АД</v>
      </c>
      <c r="B1164" s="89" t="str">
        <f t="shared" si="64"/>
        <v>204654533</v>
      </c>
      <c r="C1164" s="523">
        <f t="shared" si="65"/>
        <v>44926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 България'!F84</f>
        <v>0</v>
      </c>
    </row>
    <row r="1165" spans="1:8" ht="15">
      <c r="A1165" s="89" t="str">
        <f t="shared" si="63"/>
        <v>Ейч Ар Кепитъл АД</v>
      </c>
      <c r="B1165" s="89" t="str">
        <f t="shared" si="64"/>
        <v>204654533</v>
      </c>
      <c r="C1165" s="523">
        <f t="shared" si="65"/>
        <v>44926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 България'!F85</f>
        <v>0</v>
      </c>
    </row>
    <row r="1166" spans="1:8" ht="15">
      <c r="A1166" s="89" t="str">
        <f t="shared" si="63"/>
        <v>Ейч Ар Кепитъл АД</v>
      </c>
      <c r="B1166" s="89" t="str">
        <f t="shared" si="64"/>
        <v>204654533</v>
      </c>
      <c r="C1166" s="523">
        <f t="shared" si="65"/>
        <v>44926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 България'!F86</f>
        <v>0</v>
      </c>
    </row>
    <row r="1167" spans="1:8" ht="15">
      <c r="A1167" s="89" t="str">
        <f t="shared" si="63"/>
        <v>Ейч Ар Кепитъл АД</v>
      </c>
      <c r="B1167" s="89" t="str">
        <f t="shared" si="64"/>
        <v>204654533</v>
      </c>
      <c r="C1167" s="523">
        <f t="shared" si="65"/>
        <v>44926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 България'!F87</f>
        <v>0</v>
      </c>
    </row>
    <row r="1168" spans="1:8" ht="15">
      <c r="A1168" s="89" t="str">
        <f aca="true" t="shared" si="66" ref="A1168:A1195">pdeName</f>
        <v>Ейч Ар Кепитъл АД</v>
      </c>
      <c r="B1168" s="89" t="str">
        <f aca="true" t="shared" si="67" ref="B1168:B1195">pdeBulstat</f>
        <v>204654533</v>
      </c>
      <c r="C1168" s="523">
        <f aca="true" t="shared" si="68" ref="C1168:C1195">endDate</f>
        <v>44926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 България'!F88</f>
        <v>0</v>
      </c>
    </row>
    <row r="1169" spans="1:8" ht="15">
      <c r="A1169" s="89" t="str">
        <f t="shared" si="66"/>
        <v>Ейч Ар Кепитъл АД</v>
      </c>
      <c r="B1169" s="89" t="str">
        <f t="shared" si="67"/>
        <v>204654533</v>
      </c>
      <c r="C1169" s="523">
        <f t="shared" si="68"/>
        <v>44926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 България'!F89</f>
        <v>0</v>
      </c>
    </row>
    <row r="1170" spans="1:8" ht="15">
      <c r="A1170" s="89" t="str">
        <f t="shared" si="66"/>
        <v>Ейч Ар Кепитъл АД</v>
      </c>
      <c r="B1170" s="89" t="str">
        <f t="shared" si="67"/>
        <v>204654533</v>
      </c>
      <c r="C1170" s="523">
        <f t="shared" si="68"/>
        <v>44926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 България'!F90</f>
        <v>0</v>
      </c>
    </row>
    <row r="1171" spans="1:8" ht="15">
      <c r="A1171" s="89" t="str">
        <f t="shared" si="66"/>
        <v>Ейч Ар Кепитъл АД</v>
      </c>
      <c r="B1171" s="89" t="str">
        <f t="shared" si="67"/>
        <v>204654533</v>
      </c>
      <c r="C1171" s="523">
        <f t="shared" si="68"/>
        <v>44926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 България'!F91</f>
        <v>0</v>
      </c>
    </row>
    <row r="1172" spans="1:8" ht="15">
      <c r="A1172" s="89" t="str">
        <f t="shared" si="66"/>
        <v>Ейч Ар Кепитъл АД</v>
      </c>
      <c r="B1172" s="89" t="str">
        <f t="shared" si="67"/>
        <v>204654533</v>
      </c>
      <c r="C1172" s="523">
        <f t="shared" si="68"/>
        <v>44926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 България'!F92</f>
        <v>0</v>
      </c>
    </row>
    <row r="1173" spans="1:8" ht="15">
      <c r="A1173" s="89" t="str">
        <f t="shared" si="66"/>
        <v>Ейч Ар Кепитъл АД</v>
      </c>
      <c r="B1173" s="89" t="str">
        <f t="shared" si="67"/>
        <v>204654533</v>
      </c>
      <c r="C1173" s="523">
        <f t="shared" si="68"/>
        <v>44926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 България'!F93</f>
        <v>0</v>
      </c>
    </row>
    <row r="1174" spans="1:8" ht="15">
      <c r="A1174" s="89" t="str">
        <f t="shared" si="66"/>
        <v>Ейч Ар Кепитъл АД</v>
      </c>
      <c r="B1174" s="89" t="str">
        <f t="shared" si="67"/>
        <v>204654533</v>
      </c>
      <c r="C1174" s="523">
        <f t="shared" si="68"/>
        <v>44926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 България'!F94</f>
        <v>0</v>
      </c>
    </row>
    <row r="1175" spans="1:8" ht="15">
      <c r="A1175" s="89" t="str">
        <f t="shared" si="66"/>
        <v>Ейч Ар Кепитъл АД</v>
      </c>
      <c r="B1175" s="89" t="str">
        <f t="shared" si="67"/>
        <v>204654533</v>
      </c>
      <c r="C1175" s="523">
        <f t="shared" si="68"/>
        <v>44926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 България'!F95</f>
        <v>0</v>
      </c>
    </row>
    <row r="1176" spans="1:8" ht="15">
      <c r="A1176" s="89" t="str">
        <f t="shared" si="66"/>
        <v>Ейч Ар Кепитъл АД</v>
      </c>
      <c r="B1176" s="89" t="str">
        <f t="shared" si="67"/>
        <v>204654533</v>
      </c>
      <c r="C1176" s="523">
        <f t="shared" si="68"/>
        <v>44926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 България'!F96</f>
        <v>0</v>
      </c>
    </row>
    <row r="1177" spans="1:8" ht="15">
      <c r="A1177" s="89" t="str">
        <f t="shared" si="66"/>
        <v>Ейч Ар Кепитъл АД</v>
      </c>
      <c r="B1177" s="89" t="str">
        <f t="shared" si="67"/>
        <v>204654533</v>
      </c>
      <c r="C1177" s="523">
        <f t="shared" si="68"/>
        <v>44926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 България'!F97</f>
        <v>0</v>
      </c>
    </row>
    <row r="1178" spans="1:8" ht="15">
      <c r="A1178" s="89" t="str">
        <f t="shared" si="66"/>
        <v>Ейч Ар Кепитъл АД</v>
      </c>
      <c r="B1178" s="89" t="str">
        <f t="shared" si="67"/>
        <v>204654533</v>
      </c>
      <c r="C1178" s="523">
        <f t="shared" si="68"/>
        <v>44926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 България'!F98</f>
        <v>0</v>
      </c>
    </row>
    <row r="1179" spans="1:8" ht="15">
      <c r="A1179" s="89" t="str">
        <f t="shared" si="66"/>
        <v>Ейч Ар Кепитъл АД</v>
      </c>
      <c r="B1179" s="89" t="str">
        <f t="shared" si="67"/>
        <v>204654533</v>
      </c>
      <c r="C1179" s="523">
        <f t="shared" si="68"/>
        <v>44926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 България'!F99</f>
        <v>0</v>
      </c>
    </row>
    <row r="1180" spans="1:8" ht="15">
      <c r="A1180" s="89" t="str">
        <f t="shared" si="66"/>
        <v>Ейч Ар Кепитъл АД</v>
      </c>
      <c r="B1180" s="89" t="str">
        <f t="shared" si="67"/>
        <v>204654533</v>
      </c>
      <c r="C1180" s="523">
        <f t="shared" si="68"/>
        <v>44926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 България'!C104</f>
        <v>0</v>
      </c>
    </row>
    <row r="1181" spans="1:8" ht="15">
      <c r="A1181" s="89" t="str">
        <f t="shared" si="66"/>
        <v>Ейч Ар Кепитъл АД</v>
      </c>
      <c r="B1181" s="89" t="str">
        <f t="shared" si="67"/>
        <v>204654533</v>
      </c>
      <c r="C1181" s="523">
        <f t="shared" si="68"/>
        <v>44926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 България'!C105</f>
        <v>0</v>
      </c>
    </row>
    <row r="1182" spans="1:8" ht="15">
      <c r="A1182" s="89" t="str">
        <f t="shared" si="66"/>
        <v>Ейч Ар Кепитъл АД</v>
      </c>
      <c r="B1182" s="89" t="str">
        <f t="shared" si="67"/>
        <v>204654533</v>
      </c>
      <c r="C1182" s="523">
        <f t="shared" si="68"/>
        <v>44926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 България'!C106</f>
        <v>0</v>
      </c>
    </row>
    <row r="1183" spans="1:8" ht="15">
      <c r="A1183" s="89" t="str">
        <f t="shared" si="66"/>
        <v>Ейч Ар Кепитъл АД</v>
      </c>
      <c r="B1183" s="89" t="str">
        <f t="shared" si="67"/>
        <v>204654533</v>
      </c>
      <c r="C1183" s="523">
        <f t="shared" si="68"/>
        <v>44926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 България'!C107</f>
        <v>0</v>
      </c>
    </row>
    <row r="1184" spans="1:8" ht="15">
      <c r="A1184" s="89" t="str">
        <f t="shared" si="66"/>
        <v>Ейч Ар Кепитъл АД</v>
      </c>
      <c r="B1184" s="89" t="str">
        <f t="shared" si="67"/>
        <v>204654533</v>
      </c>
      <c r="C1184" s="523">
        <f t="shared" si="68"/>
        <v>44926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 България'!D104</f>
        <v>0</v>
      </c>
    </row>
    <row r="1185" spans="1:8" ht="15">
      <c r="A1185" s="89" t="str">
        <f t="shared" si="66"/>
        <v>Ейч Ар Кепитъл АД</v>
      </c>
      <c r="B1185" s="89" t="str">
        <f t="shared" si="67"/>
        <v>204654533</v>
      </c>
      <c r="C1185" s="523">
        <f t="shared" si="68"/>
        <v>44926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 България'!D105</f>
        <v>0</v>
      </c>
    </row>
    <row r="1186" spans="1:8" ht="15">
      <c r="A1186" s="89" t="str">
        <f t="shared" si="66"/>
        <v>Ейч Ар Кепитъл АД</v>
      </c>
      <c r="B1186" s="89" t="str">
        <f t="shared" si="67"/>
        <v>204654533</v>
      </c>
      <c r="C1186" s="523">
        <f t="shared" si="68"/>
        <v>44926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 България'!D106</f>
        <v>0</v>
      </c>
    </row>
    <row r="1187" spans="1:8" ht="15">
      <c r="A1187" s="89" t="str">
        <f t="shared" si="66"/>
        <v>Ейч Ар Кепитъл АД</v>
      </c>
      <c r="B1187" s="89" t="str">
        <f t="shared" si="67"/>
        <v>204654533</v>
      </c>
      <c r="C1187" s="523">
        <f t="shared" si="68"/>
        <v>44926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 България'!D107</f>
        <v>0</v>
      </c>
    </row>
    <row r="1188" spans="1:8" ht="15">
      <c r="A1188" s="89" t="str">
        <f t="shared" si="66"/>
        <v>Ейч Ар Кепитъл АД</v>
      </c>
      <c r="B1188" s="89" t="str">
        <f t="shared" si="67"/>
        <v>204654533</v>
      </c>
      <c r="C1188" s="523">
        <f t="shared" si="68"/>
        <v>44926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 България'!E104</f>
        <v>0</v>
      </c>
    </row>
    <row r="1189" spans="1:8" ht="15">
      <c r="A1189" s="89" t="str">
        <f t="shared" si="66"/>
        <v>Ейч Ар Кепитъл АД</v>
      </c>
      <c r="B1189" s="89" t="str">
        <f t="shared" si="67"/>
        <v>204654533</v>
      </c>
      <c r="C1189" s="523">
        <f t="shared" si="68"/>
        <v>44926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 България'!E105</f>
        <v>0</v>
      </c>
    </row>
    <row r="1190" spans="1:8" ht="15">
      <c r="A1190" s="89" t="str">
        <f t="shared" si="66"/>
        <v>Ейч Ар Кепитъл АД</v>
      </c>
      <c r="B1190" s="89" t="str">
        <f t="shared" si="67"/>
        <v>204654533</v>
      </c>
      <c r="C1190" s="523">
        <f t="shared" si="68"/>
        <v>44926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 България'!E106</f>
        <v>0</v>
      </c>
    </row>
    <row r="1191" spans="1:8" ht="15">
      <c r="A1191" s="89" t="str">
        <f t="shared" si="66"/>
        <v>Ейч Ар Кепитъл АД</v>
      </c>
      <c r="B1191" s="89" t="str">
        <f t="shared" si="67"/>
        <v>204654533</v>
      </c>
      <c r="C1191" s="523">
        <f t="shared" si="68"/>
        <v>44926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 България'!E107</f>
        <v>0</v>
      </c>
    </row>
    <row r="1192" spans="1:8" ht="15">
      <c r="A1192" s="89" t="str">
        <f t="shared" si="66"/>
        <v>Ейч Ар Кепитъл АД</v>
      </c>
      <c r="B1192" s="89" t="str">
        <f t="shared" si="67"/>
        <v>204654533</v>
      </c>
      <c r="C1192" s="523">
        <f t="shared" si="68"/>
        <v>44926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 България'!F104</f>
        <v>0</v>
      </c>
    </row>
    <row r="1193" spans="1:8" ht="15">
      <c r="A1193" s="89" t="str">
        <f t="shared" si="66"/>
        <v>Ейч Ар Кепитъл АД</v>
      </c>
      <c r="B1193" s="89" t="str">
        <f t="shared" si="67"/>
        <v>204654533</v>
      </c>
      <c r="C1193" s="523">
        <f t="shared" si="68"/>
        <v>44926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 България'!F105</f>
        <v>0</v>
      </c>
    </row>
    <row r="1194" spans="1:8" ht="15">
      <c r="A1194" s="89" t="str">
        <f t="shared" si="66"/>
        <v>Ейч Ар Кепитъл АД</v>
      </c>
      <c r="B1194" s="89" t="str">
        <f t="shared" si="67"/>
        <v>204654533</v>
      </c>
      <c r="C1194" s="523">
        <f t="shared" si="68"/>
        <v>44926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 България'!F106</f>
        <v>0</v>
      </c>
    </row>
    <row r="1195" spans="1:8" ht="15">
      <c r="A1195" s="89" t="str">
        <f t="shared" si="66"/>
        <v>Ейч Ар Кепитъл АД</v>
      </c>
      <c r="B1195" s="89" t="str">
        <f t="shared" si="67"/>
        <v>204654533</v>
      </c>
      <c r="C1195" s="523">
        <f t="shared" si="68"/>
        <v>44926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 България'!F107</f>
        <v>0</v>
      </c>
    </row>
    <row r="1196" spans="3:6" s="444" customFormat="1" ht="15">
      <c r="C1196" s="522"/>
      <c r="F1196" s="447" t="s">
        <v>877</v>
      </c>
    </row>
    <row r="1197" spans="1:8" ht="15">
      <c r="A1197" s="89" t="str">
        <f aca="true" t="shared" si="69" ref="A1197:A1228">pdeName</f>
        <v>Ейч Ар Кепитъл АД</v>
      </c>
      <c r="B1197" s="89" t="str">
        <f aca="true" t="shared" si="70" ref="B1197:B1228">pdeBulstat</f>
        <v>204654533</v>
      </c>
      <c r="C1197" s="523">
        <f aca="true" t="shared" si="71" ref="C1197:C1228">endDate</f>
        <v>44926</v>
      </c>
      <c r="D1197" s="89" t="s">
        <v>763</v>
      </c>
      <c r="E1197" s="89">
        <v>1</v>
      </c>
      <c r="F1197" s="89" t="s">
        <v>762</v>
      </c>
      <c r="H1197" s="445">
        <f>'Справка 8 България'!C13</f>
        <v>1545357</v>
      </c>
    </row>
    <row r="1198" spans="1:8" ht="15">
      <c r="A1198" s="89" t="str">
        <f t="shared" si="69"/>
        <v>Ейч Ар Кепитъл АД</v>
      </c>
      <c r="B1198" s="89" t="str">
        <f t="shared" si="70"/>
        <v>204654533</v>
      </c>
      <c r="C1198" s="523">
        <f t="shared" si="71"/>
        <v>44926</v>
      </c>
      <c r="D1198" s="89" t="s">
        <v>765</v>
      </c>
      <c r="E1198" s="89">
        <v>1</v>
      </c>
      <c r="F1198" s="89" t="s">
        <v>764</v>
      </c>
      <c r="H1198" s="445">
        <f>'Справка 8 България'!C14</f>
        <v>0</v>
      </c>
    </row>
    <row r="1199" spans="1:8" ht="15">
      <c r="A1199" s="89" t="str">
        <f t="shared" si="69"/>
        <v>Ейч Ар Кепитъл АД</v>
      </c>
      <c r="B1199" s="89" t="str">
        <f t="shared" si="70"/>
        <v>204654533</v>
      </c>
      <c r="C1199" s="523">
        <f t="shared" si="71"/>
        <v>44926</v>
      </c>
      <c r="D1199" s="89" t="s">
        <v>766</v>
      </c>
      <c r="E1199" s="89">
        <v>1</v>
      </c>
      <c r="F1199" s="89" t="s">
        <v>572</v>
      </c>
      <c r="H1199" s="445">
        <f>'Справка 8 България'!C15</f>
        <v>0</v>
      </c>
    </row>
    <row r="1200" spans="1:8" ht="15">
      <c r="A1200" s="89" t="str">
        <f t="shared" si="69"/>
        <v>Ейч Ар Кепитъл АД</v>
      </c>
      <c r="B1200" s="89" t="str">
        <f t="shared" si="70"/>
        <v>204654533</v>
      </c>
      <c r="C1200" s="523">
        <f t="shared" si="71"/>
        <v>44926</v>
      </c>
      <c r="D1200" s="89" t="s">
        <v>768</v>
      </c>
      <c r="E1200" s="89">
        <v>1</v>
      </c>
      <c r="F1200" s="89" t="s">
        <v>767</v>
      </c>
      <c r="H1200" s="445">
        <f>'Справка 8 България'!C16</f>
        <v>0</v>
      </c>
    </row>
    <row r="1201" spans="1:8" ht="15">
      <c r="A1201" s="89" t="str">
        <f t="shared" si="69"/>
        <v>Ейч Ар Кепитъл АД</v>
      </c>
      <c r="B1201" s="89" t="str">
        <f t="shared" si="70"/>
        <v>204654533</v>
      </c>
      <c r="C1201" s="523">
        <f t="shared" si="71"/>
        <v>44926</v>
      </c>
      <c r="D1201" s="89" t="s">
        <v>769</v>
      </c>
      <c r="E1201" s="89">
        <v>1</v>
      </c>
      <c r="F1201" s="89" t="s">
        <v>79</v>
      </c>
      <c r="H1201" s="445">
        <f>'Справка 8 България'!C17</f>
        <v>178</v>
      </c>
    </row>
    <row r="1202" spans="1:8" ht="15">
      <c r="A1202" s="89" t="str">
        <f t="shared" si="69"/>
        <v>Ейч Ар Кепитъл АД</v>
      </c>
      <c r="B1202" s="89" t="str">
        <f t="shared" si="70"/>
        <v>204654533</v>
      </c>
      <c r="C1202" s="523">
        <f t="shared" si="71"/>
        <v>44926</v>
      </c>
      <c r="D1202" s="89" t="s">
        <v>770</v>
      </c>
      <c r="E1202" s="89">
        <v>1</v>
      </c>
      <c r="F1202" s="89" t="s">
        <v>761</v>
      </c>
      <c r="H1202" s="445">
        <f>'Справка 8 България'!C18</f>
        <v>1545535</v>
      </c>
    </row>
    <row r="1203" spans="1:8" ht="15">
      <c r="A1203" s="89" t="str">
        <f t="shared" si="69"/>
        <v>Ейч Ар Кепитъл АД</v>
      </c>
      <c r="B1203" s="89" t="str">
        <f t="shared" si="70"/>
        <v>204654533</v>
      </c>
      <c r="C1203" s="523">
        <f t="shared" si="71"/>
        <v>44926</v>
      </c>
      <c r="D1203" s="89" t="s">
        <v>772</v>
      </c>
      <c r="E1203" s="89">
        <v>1</v>
      </c>
      <c r="F1203" s="89" t="s">
        <v>762</v>
      </c>
      <c r="H1203" s="445">
        <f>'Справка 8 България'!C20</f>
        <v>0</v>
      </c>
    </row>
    <row r="1204" spans="1:8" ht="15">
      <c r="A1204" s="89" t="str">
        <f t="shared" si="69"/>
        <v>Ейч Ар Кепитъл АД</v>
      </c>
      <c r="B1204" s="89" t="str">
        <f t="shared" si="70"/>
        <v>204654533</v>
      </c>
      <c r="C1204" s="523">
        <f t="shared" si="71"/>
        <v>44926</v>
      </c>
      <c r="D1204" s="89" t="s">
        <v>774</v>
      </c>
      <c r="E1204" s="89">
        <v>1</v>
      </c>
      <c r="F1204" s="89" t="s">
        <v>773</v>
      </c>
      <c r="H1204" s="445">
        <f>'Справка 8 България'!C21</f>
        <v>0</v>
      </c>
    </row>
    <row r="1205" spans="1:8" ht="15">
      <c r="A1205" s="89" t="str">
        <f t="shared" si="69"/>
        <v>Ейч Ар Кепитъл АД</v>
      </c>
      <c r="B1205" s="89" t="str">
        <f t="shared" si="70"/>
        <v>204654533</v>
      </c>
      <c r="C1205" s="523">
        <f t="shared" si="71"/>
        <v>44926</v>
      </c>
      <c r="D1205" s="89" t="s">
        <v>776</v>
      </c>
      <c r="E1205" s="89">
        <v>1</v>
      </c>
      <c r="F1205" s="89" t="s">
        <v>775</v>
      </c>
      <c r="H1205" s="445">
        <f>'Справка 8 България'!C22</f>
        <v>0</v>
      </c>
    </row>
    <row r="1206" spans="1:8" ht="15">
      <c r="A1206" s="89" t="str">
        <f t="shared" si="69"/>
        <v>Ейч Ар Кепитъл АД</v>
      </c>
      <c r="B1206" s="89" t="str">
        <f t="shared" si="70"/>
        <v>204654533</v>
      </c>
      <c r="C1206" s="523">
        <f t="shared" si="71"/>
        <v>44926</v>
      </c>
      <c r="D1206" s="89" t="s">
        <v>778</v>
      </c>
      <c r="E1206" s="89">
        <v>1</v>
      </c>
      <c r="F1206" s="89" t="s">
        <v>777</v>
      </c>
      <c r="H1206" s="445">
        <f>'Справка 8 България'!C23</f>
        <v>0</v>
      </c>
    </row>
    <row r="1207" spans="1:8" ht="15">
      <c r="A1207" s="89" t="str">
        <f t="shared" si="69"/>
        <v>Ейч Ар Кепитъл АД</v>
      </c>
      <c r="B1207" s="89" t="str">
        <f t="shared" si="70"/>
        <v>204654533</v>
      </c>
      <c r="C1207" s="523">
        <f t="shared" si="71"/>
        <v>44926</v>
      </c>
      <c r="D1207" s="89" t="s">
        <v>780</v>
      </c>
      <c r="E1207" s="89">
        <v>1</v>
      </c>
      <c r="F1207" s="89" t="s">
        <v>779</v>
      </c>
      <c r="H1207" s="445">
        <f>'Справка 8 България'!C24</f>
        <v>0</v>
      </c>
    </row>
    <row r="1208" spans="1:8" ht="15">
      <c r="A1208" s="89" t="str">
        <f t="shared" si="69"/>
        <v>Ейч Ар Кепитъл АД</v>
      </c>
      <c r="B1208" s="89" t="str">
        <f t="shared" si="70"/>
        <v>204654533</v>
      </c>
      <c r="C1208" s="523">
        <f t="shared" si="71"/>
        <v>44926</v>
      </c>
      <c r="D1208" s="89" t="s">
        <v>782</v>
      </c>
      <c r="E1208" s="89">
        <v>1</v>
      </c>
      <c r="F1208" s="89" t="s">
        <v>781</v>
      </c>
      <c r="H1208" s="445">
        <f>'Справка 8 България'!C25</f>
        <v>0</v>
      </c>
    </row>
    <row r="1209" spans="1:8" ht="15">
      <c r="A1209" s="89" t="str">
        <f t="shared" si="69"/>
        <v>Ейч Ар Кепитъл АД</v>
      </c>
      <c r="B1209" s="89" t="str">
        <f t="shared" si="70"/>
        <v>204654533</v>
      </c>
      <c r="C1209" s="523">
        <f t="shared" si="71"/>
        <v>44926</v>
      </c>
      <c r="D1209" s="89" t="s">
        <v>784</v>
      </c>
      <c r="E1209" s="89">
        <v>1</v>
      </c>
      <c r="F1209" s="89" t="s">
        <v>783</v>
      </c>
      <c r="H1209" s="445">
        <f>'Справка 8 България'!C26</f>
        <v>0</v>
      </c>
    </row>
    <row r="1210" spans="1:8" ht="15">
      <c r="A1210" s="89" t="str">
        <f t="shared" si="69"/>
        <v>Ейч Ар Кепитъл АД</v>
      </c>
      <c r="B1210" s="89" t="str">
        <f t="shared" si="70"/>
        <v>204654533</v>
      </c>
      <c r="C1210" s="523">
        <f t="shared" si="71"/>
        <v>44926</v>
      </c>
      <c r="D1210" s="89" t="s">
        <v>786</v>
      </c>
      <c r="E1210" s="89">
        <v>1</v>
      </c>
      <c r="F1210" s="89" t="s">
        <v>771</v>
      </c>
      <c r="H1210" s="445">
        <f>'Справка 8 България'!C27</f>
        <v>0</v>
      </c>
    </row>
    <row r="1211" spans="1:8" ht="15">
      <c r="A1211" s="89" t="str">
        <f t="shared" si="69"/>
        <v>Ейч Ар Кепитъл АД</v>
      </c>
      <c r="B1211" s="89" t="str">
        <f t="shared" si="70"/>
        <v>204654533</v>
      </c>
      <c r="C1211" s="523">
        <f t="shared" si="71"/>
        <v>44926</v>
      </c>
      <c r="D1211" s="89" t="s">
        <v>763</v>
      </c>
      <c r="E1211" s="89">
        <v>2</v>
      </c>
      <c r="F1211" s="89" t="s">
        <v>762</v>
      </c>
      <c r="H1211" s="445">
        <f>'Справка 8 България'!D13</f>
        <v>10780</v>
      </c>
    </row>
    <row r="1212" spans="1:8" ht="15">
      <c r="A1212" s="89" t="str">
        <f t="shared" si="69"/>
        <v>Ейч Ар Кепитъл АД</v>
      </c>
      <c r="B1212" s="89" t="str">
        <f t="shared" si="70"/>
        <v>204654533</v>
      </c>
      <c r="C1212" s="523">
        <f t="shared" si="71"/>
        <v>44926</v>
      </c>
      <c r="D1212" s="89" t="s">
        <v>765</v>
      </c>
      <c r="E1212" s="89">
        <v>2</v>
      </c>
      <c r="F1212" s="89" t="s">
        <v>764</v>
      </c>
      <c r="H1212" s="445">
        <f>'Справка 8 България'!D14</f>
        <v>0</v>
      </c>
    </row>
    <row r="1213" spans="1:8" ht="15">
      <c r="A1213" s="89" t="str">
        <f t="shared" si="69"/>
        <v>Ейч Ар Кепитъл АД</v>
      </c>
      <c r="B1213" s="89" t="str">
        <f t="shared" si="70"/>
        <v>204654533</v>
      </c>
      <c r="C1213" s="523">
        <f t="shared" si="71"/>
        <v>44926</v>
      </c>
      <c r="D1213" s="89" t="s">
        <v>766</v>
      </c>
      <c r="E1213" s="89">
        <v>2</v>
      </c>
      <c r="F1213" s="89" t="s">
        <v>572</v>
      </c>
      <c r="H1213" s="445">
        <f>'Справка 8 България'!D15</f>
        <v>0</v>
      </c>
    </row>
    <row r="1214" spans="1:8" ht="15">
      <c r="A1214" s="89" t="str">
        <f t="shared" si="69"/>
        <v>Ейч Ар Кепитъл АД</v>
      </c>
      <c r="B1214" s="89" t="str">
        <f t="shared" si="70"/>
        <v>204654533</v>
      </c>
      <c r="C1214" s="523">
        <f t="shared" si="71"/>
        <v>44926</v>
      </c>
      <c r="D1214" s="89" t="s">
        <v>768</v>
      </c>
      <c r="E1214" s="89">
        <v>2</v>
      </c>
      <c r="F1214" s="89" t="s">
        <v>767</v>
      </c>
      <c r="H1214" s="445">
        <f>'Справка 8 България'!D16</f>
        <v>0</v>
      </c>
    </row>
    <row r="1215" spans="1:8" ht="15">
      <c r="A1215" s="89" t="str">
        <f t="shared" si="69"/>
        <v>Ейч Ар Кепитъл АД</v>
      </c>
      <c r="B1215" s="89" t="str">
        <f t="shared" si="70"/>
        <v>204654533</v>
      </c>
      <c r="C1215" s="523">
        <f t="shared" si="71"/>
        <v>44926</v>
      </c>
      <c r="D1215" s="89" t="s">
        <v>769</v>
      </c>
      <c r="E1215" s="89">
        <v>2</v>
      </c>
      <c r="F1215" s="89" t="s">
        <v>79</v>
      </c>
      <c r="H1215" s="445">
        <f>'Справка 8 България'!D17</f>
        <v>0</v>
      </c>
    </row>
    <row r="1216" spans="1:8" ht="15">
      <c r="A1216" s="89" t="str">
        <f t="shared" si="69"/>
        <v>Ейч Ар Кепитъл АД</v>
      </c>
      <c r="B1216" s="89" t="str">
        <f t="shared" si="70"/>
        <v>204654533</v>
      </c>
      <c r="C1216" s="523">
        <f t="shared" si="71"/>
        <v>44926</v>
      </c>
      <c r="D1216" s="89" t="s">
        <v>770</v>
      </c>
      <c r="E1216" s="89">
        <v>2</v>
      </c>
      <c r="F1216" s="89" t="s">
        <v>761</v>
      </c>
      <c r="H1216" s="445">
        <f>'Справка 8 България'!D18</f>
        <v>10780</v>
      </c>
    </row>
    <row r="1217" spans="1:8" ht="15">
      <c r="A1217" s="89" t="str">
        <f t="shared" si="69"/>
        <v>Ейч Ар Кепитъл АД</v>
      </c>
      <c r="B1217" s="89" t="str">
        <f t="shared" si="70"/>
        <v>204654533</v>
      </c>
      <c r="C1217" s="523">
        <f t="shared" si="71"/>
        <v>44926</v>
      </c>
      <c r="D1217" s="89" t="s">
        <v>772</v>
      </c>
      <c r="E1217" s="89">
        <v>2</v>
      </c>
      <c r="F1217" s="89" t="s">
        <v>762</v>
      </c>
      <c r="H1217" s="445">
        <f>'Справка 8 България'!D20</f>
        <v>0</v>
      </c>
    </row>
    <row r="1218" spans="1:8" ht="15">
      <c r="A1218" s="89" t="str">
        <f t="shared" si="69"/>
        <v>Ейч Ар Кепитъл АД</v>
      </c>
      <c r="B1218" s="89" t="str">
        <f t="shared" si="70"/>
        <v>204654533</v>
      </c>
      <c r="C1218" s="523">
        <f t="shared" si="71"/>
        <v>44926</v>
      </c>
      <c r="D1218" s="89" t="s">
        <v>774</v>
      </c>
      <c r="E1218" s="89">
        <v>2</v>
      </c>
      <c r="F1218" s="89" t="s">
        <v>773</v>
      </c>
      <c r="H1218" s="445">
        <f>'Справка 8 България'!D21</f>
        <v>0</v>
      </c>
    </row>
    <row r="1219" spans="1:8" ht="15">
      <c r="A1219" s="89" t="str">
        <f t="shared" si="69"/>
        <v>Ейч Ар Кепитъл АД</v>
      </c>
      <c r="B1219" s="89" t="str">
        <f t="shared" si="70"/>
        <v>204654533</v>
      </c>
      <c r="C1219" s="523">
        <f t="shared" si="71"/>
        <v>44926</v>
      </c>
      <c r="D1219" s="89" t="s">
        <v>776</v>
      </c>
      <c r="E1219" s="89">
        <v>2</v>
      </c>
      <c r="F1219" s="89" t="s">
        <v>775</v>
      </c>
      <c r="H1219" s="445">
        <f>'Справка 8 България'!D22</f>
        <v>0</v>
      </c>
    </row>
    <row r="1220" spans="1:8" ht="15">
      <c r="A1220" s="89" t="str">
        <f t="shared" si="69"/>
        <v>Ейч Ар Кепитъл АД</v>
      </c>
      <c r="B1220" s="89" t="str">
        <f t="shared" si="70"/>
        <v>204654533</v>
      </c>
      <c r="C1220" s="523">
        <f t="shared" si="71"/>
        <v>44926</v>
      </c>
      <c r="D1220" s="89" t="s">
        <v>778</v>
      </c>
      <c r="E1220" s="89">
        <v>2</v>
      </c>
      <c r="F1220" s="89" t="s">
        <v>777</v>
      </c>
      <c r="H1220" s="445">
        <f>'Справка 8 България'!D23</f>
        <v>0</v>
      </c>
    </row>
    <row r="1221" spans="1:8" ht="15">
      <c r="A1221" s="89" t="str">
        <f t="shared" si="69"/>
        <v>Ейч Ар Кепитъл АД</v>
      </c>
      <c r="B1221" s="89" t="str">
        <f t="shared" si="70"/>
        <v>204654533</v>
      </c>
      <c r="C1221" s="523">
        <f t="shared" si="71"/>
        <v>44926</v>
      </c>
      <c r="D1221" s="89" t="s">
        <v>780</v>
      </c>
      <c r="E1221" s="89">
        <v>2</v>
      </c>
      <c r="F1221" s="89" t="s">
        <v>779</v>
      </c>
      <c r="H1221" s="445">
        <f>'Справка 8 България'!D24</f>
        <v>0</v>
      </c>
    </row>
    <row r="1222" spans="1:8" ht="15">
      <c r="A1222" s="89" t="str">
        <f t="shared" si="69"/>
        <v>Ейч Ар Кепитъл АД</v>
      </c>
      <c r="B1222" s="89" t="str">
        <f t="shared" si="70"/>
        <v>204654533</v>
      </c>
      <c r="C1222" s="523">
        <f t="shared" si="71"/>
        <v>44926</v>
      </c>
      <c r="D1222" s="89" t="s">
        <v>782</v>
      </c>
      <c r="E1222" s="89">
        <v>2</v>
      </c>
      <c r="F1222" s="89" t="s">
        <v>781</v>
      </c>
      <c r="H1222" s="445">
        <f>'Справка 8 България'!D25</f>
        <v>0</v>
      </c>
    </row>
    <row r="1223" spans="1:8" ht="15">
      <c r="A1223" s="89" t="str">
        <f t="shared" si="69"/>
        <v>Ейч Ар Кепитъл АД</v>
      </c>
      <c r="B1223" s="89" t="str">
        <f t="shared" si="70"/>
        <v>204654533</v>
      </c>
      <c r="C1223" s="523">
        <f t="shared" si="71"/>
        <v>44926</v>
      </c>
      <c r="D1223" s="89" t="s">
        <v>784</v>
      </c>
      <c r="E1223" s="89">
        <v>2</v>
      </c>
      <c r="F1223" s="89" t="s">
        <v>783</v>
      </c>
      <c r="H1223" s="445">
        <f>'Справка 8 България'!D26</f>
        <v>0</v>
      </c>
    </row>
    <row r="1224" spans="1:8" ht="15">
      <c r="A1224" s="89" t="str">
        <f t="shared" si="69"/>
        <v>Ейч Ар Кепитъл АД</v>
      </c>
      <c r="B1224" s="89" t="str">
        <f t="shared" si="70"/>
        <v>204654533</v>
      </c>
      <c r="C1224" s="523">
        <f t="shared" si="71"/>
        <v>44926</v>
      </c>
      <c r="D1224" s="89" t="s">
        <v>786</v>
      </c>
      <c r="E1224" s="89">
        <v>2</v>
      </c>
      <c r="F1224" s="89" t="s">
        <v>771</v>
      </c>
      <c r="H1224" s="445">
        <f>'Справка 8 България'!D27</f>
        <v>0</v>
      </c>
    </row>
    <row r="1225" spans="1:8" ht="15">
      <c r="A1225" s="89" t="str">
        <f t="shared" si="69"/>
        <v>Ейч Ар Кепитъл АД</v>
      </c>
      <c r="B1225" s="89" t="str">
        <f t="shared" si="70"/>
        <v>204654533</v>
      </c>
      <c r="C1225" s="523">
        <f t="shared" si="71"/>
        <v>44926</v>
      </c>
      <c r="D1225" s="89" t="s">
        <v>763</v>
      </c>
      <c r="E1225" s="89">
        <v>3</v>
      </c>
      <c r="F1225" s="89" t="s">
        <v>762</v>
      </c>
      <c r="H1225" s="445">
        <f>'Справка 8 България'!E13</f>
        <v>0</v>
      </c>
    </row>
    <row r="1226" spans="1:8" ht="15">
      <c r="A1226" s="89" t="str">
        <f t="shared" si="69"/>
        <v>Ейч Ар Кепитъл АД</v>
      </c>
      <c r="B1226" s="89" t="str">
        <f t="shared" si="70"/>
        <v>204654533</v>
      </c>
      <c r="C1226" s="523">
        <f t="shared" si="71"/>
        <v>44926</v>
      </c>
      <c r="D1226" s="89" t="s">
        <v>765</v>
      </c>
      <c r="E1226" s="89">
        <v>3</v>
      </c>
      <c r="F1226" s="89" t="s">
        <v>764</v>
      </c>
      <c r="H1226" s="445">
        <f>'Справка 8 България'!E14</f>
        <v>0</v>
      </c>
    </row>
    <row r="1227" spans="1:8" ht="15">
      <c r="A1227" s="89" t="str">
        <f t="shared" si="69"/>
        <v>Ейч Ар Кепитъл АД</v>
      </c>
      <c r="B1227" s="89" t="str">
        <f t="shared" si="70"/>
        <v>204654533</v>
      </c>
      <c r="C1227" s="523">
        <f t="shared" si="71"/>
        <v>44926</v>
      </c>
      <c r="D1227" s="89" t="s">
        <v>766</v>
      </c>
      <c r="E1227" s="89">
        <v>3</v>
      </c>
      <c r="F1227" s="89" t="s">
        <v>572</v>
      </c>
      <c r="H1227" s="445">
        <f>'Справка 8 България'!E15</f>
        <v>0</v>
      </c>
    </row>
    <row r="1228" spans="1:8" ht="15">
      <c r="A1228" s="89" t="str">
        <f t="shared" si="69"/>
        <v>Ейч Ар Кепитъл АД</v>
      </c>
      <c r="B1228" s="89" t="str">
        <f t="shared" si="70"/>
        <v>204654533</v>
      </c>
      <c r="C1228" s="523">
        <f t="shared" si="71"/>
        <v>44926</v>
      </c>
      <c r="D1228" s="89" t="s">
        <v>768</v>
      </c>
      <c r="E1228" s="89">
        <v>3</v>
      </c>
      <c r="F1228" s="89" t="s">
        <v>767</v>
      </c>
      <c r="H1228" s="445">
        <f>'Справка 8 България'!E16</f>
        <v>0</v>
      </c>
    </row>
    <row r="1229" spans="1:8" ht="15">
      <c r="A1229" s="89" t="str">
        <f aca="true" t="shared" si="72" ref="A1229:A1260">pdeName</f>
        <v>Ейч Ар Кепитъл АД</v>
      </c>
      <c r="B1229" s="89" t="str">
        <f aca="true" t="shared" si="73" ref="B1229:B1260">pdeBulstat</f>
        <v>204654533</v>
      </c>
      <c r="C1229" s="523">
        <f aca="true" t="shared" si="74" ref="C1229:C1260">endDate</f>
        <v>44926</v>
      </c>
      <c r="D1229" s="89" t="s">
        <v>769</v>
      </c>
      <c r="E1229" s="89">
        <v>3</v>
      </c>
      <c r="F1229" s="89" t="s">
        <v>79</v>
      </c>
      <c r="H1229" s="445">
        <f>'Справка 8 България'!E17</f>
        <v>0</v>
      </c>
    </row>
    <row r="1230" spans="1:8" ht="15">
      <c r="A1230" s="89" t="str">
        <f t="shared" si="72"/>
        <v>Ейч Ар Кепитъл АД</v>
      </c>
      <c r="B1230" s="89" t="str">
        <f t="shared" si="73"/>
        <v>204654533</v>
      </c>
      <c r="C1230" s="523">
        <f t="shared" si="74"/>
        <v>44926</v>
      </c>
      <c r="D1230" s="89" t="s">
        <v>770</v>
      </c>
      <c r="E1230" s="89">
        <v>3</v>
      </c>
      <c r="F1230" s="89" t="s">
        <v>761</v>
      </c>
      <c r="H1230" s="445">
        <f>'Справка 8 България'!E18</f>
        <v>0</v>
      </c>
    </row>
    <row r="1231" spans="1:8" ht="15">
      <c r="A1231" s="89" t="str">
        <f t="shared" si="72"/>
        <v>Ейч Ар Кепитъл АД</v>
      </c>
      <c r="B1231" s="89" t="str">
        <f t="shared" si="73"/>
        <v>204654533</v>
      </c>
      <c r="C1231" s="523">
        <f t="shared" si="74"/>
        <v>44926</v>
      </c>
      <c r="D1231" s="89" t="s">
        <v>772</v>
      </c>
      <c r="E1231" s="89">
        <v>3</v>
      </c>
      <c r="F1231" s="89" t="s">
        <v>762</v>
      </c>
      <c r="H1231" s="445">
        <f>'Справка 8 България'!E20</f>
        <v>0</v>
      </c>
    </row>
    <row r="1232" spans="1:8" ht="15">
      <c r="A1232" s="89" t="str">
        <f t="shared" si="72"/>
        <v>Ейч Ар Кепитъл АД</v>
      </c>
      <c r="B1232" s="89" t="str">
        <f t="shared" si="73"/>
        <v>204654533</v>
      </c>
      <c r="C1232" s="523">
        <f t="shared" si="74"/>
        <v>44926</v>
      </c>
      <c r="D1232" s="89" t="s">
        <v>774</v>
      </c>
      <c r="E1232" s="89">
        <v>3</v>
      </c>
      <c r="F1232" s="89" t="s">
        <v>773</v>
      </c>
      <c r="H1232" s="445">
        <f>'Справка 8 България'!E21</f>
        <v>0</v>
      </c>
    </row>
    <row r="1233" spans="1:8" ht="15">
      <c r="A1233" s="89" t="str">
        <f t="shared" si="72"/>
        <v>Ейч Ар Кепитъл АД</v>
      </c>
      <c r="B1233" s="89" t="str">
        <f t="shared" si="73"/>
        <v>204654533</v>
      </c>
      <c r="C1233" s="523">
        <f t="shared" si="74"/>
        <v>44926</v>
      </c>
      <c r="D1233" s="89" t="s">
        <v>776</v>
      </c>
      <c r="E1233" s="89">
        <v>3</v>
      </c>
      <c r="F1233" s="89" t="s">
        <v>775</v>
      </c>
      <c r="H1233" s="445">
        <f>'Справка 8 България'!E22</f>
        <v>0</v>
      </c>
    </row>
    <row r="1234" spans="1:8" ht="15">
      <c r="A1234" s="89" t="str">
        <f t="shared" si="72"/>
        <v>Ейч Ар Кепитъл АД</v>
      </c>
      <c r="B1234" s="89" t="str">
        <f t="shared" si="73"/>
        <v>204654533</v>
      </c>
      <c r="C1234" s="523">
        <f t="shared" si="74"/>
        <v>44926</v>
      </c>
      <c r="D1234" s="89" t="s">
        <v>778</v>
      </c>
      <c r="E1234" s="89">
        <v>3</v>
      </c>
      <c r="F1234" s="89" t="s">
        <v>777</v>
      </c>
      <c r="H1234" s="445">
        <f>'Справка 8 България'!E23</f>
        <v>0</v>
      </c>
    </row>
    <row r="1235" spans="1:8" ht="15">
      <c r="A1235" s="89" t="str">
        <f t="shared" si="72"/>
        <v>Ейч Ар Кепитъл АД</v>
      </c>
      <c r="B1235" s="89" t="str">
        <f t="shared" si="73"/>
        <v>204654533</v>
      </c>
      <c r="C1235" s="523">
        <f t="shared" si="74"/>
        <v>44926</v>
      </c>
      <c r="D1235" s="89" t="s">
        <v>780</v>
      </c>
      <c r="E1235" s="89">
        <v>3</v>
      </c>
      <c r="F1235" s="89" t="s">
        <v>779</v>
      </c>
      <c r="H1235" s="445">
        <f>'Справка 8 България'!E24</f>
        <v>0</v>
      </c>
    </row>
    <row r="1236" spans="1:8" ht="15">
      <c r="A1236" s="89" t="str">
        <f t="shared" si="72"/>
        <v>Ейч Ар Кепитъл АД</v>
      </c>
      <c r="B1236" s="89" t="str">
        <f t="shared" si="73"/>
        <v>204654533</v>
      </c>
      <c r="C1236" s="523">
        <f t="shared" si="74"/>
        <v>44926</v>
      </c>
      <c r="D1236" s="89" t="s">
        <v>782</v>
      </c>
      <c r="E1236" s="89">
        <v>3</v>
      </c>
      <c r="F1236" s="89" t="s">
        <v>781</v>
      </c>
      <c r="H1236" s="445">
        <f>'Справка 8 България'!E25</f>
        <v>0</v>
      </c>
    </row>
    <row r="1237" spans="1:8" ht="15">
      <c r="A1237" s="89" t="str">
        <f t="shared" si="72"/>
        <v>Ейч Ар Кепитъл АД</v>
      </c>
      <c r="B1237" s="89" t="str">
        <f t="shared" si="73"/>
        <v>204654533</v>
      </c>
      <c r="C1237" s="523">
        <f t="shared" si="74"/>
        <v>44926</v>
      </c>
      <c r="D1237" s="89" t="s">
        <v>784</v>
      </c>
      <c r="E1237" s="89">
        <v>3</v>
      </c>
      <c r="F1237" s="89" t="s">
        <v>783</v>
      </c>
      <c r="H1237" s="445">
        <f>'Справка 8 България'!E26</f>
        <v>0</v>
      </c>
    </row>
    <row r="1238" spans="1:8" ht="15">
      <c r="A1238" s="89" t="str">
        <f t="shared" si="72"/>
        <v>Ейч Ар Кепитъл АД</v>
      </c>
      <c r="B1238" s="89" t="str">
        <f t="shared" si="73"/>
        <v>204654533</v>
      </c>
      <c r="C1238" s="523">
        <f t="shared" si="74"/>
        <v>44926</v>
      </c>
      <c r="D1238" s="89" t="s">
        <v>786</v>
      </c>
      <c r="E1238" s="89">
        <v>3</v>
      </c>
      <c r="F1238" s="89" t="s">
        <v>771</v>
      </c>
      <c r="H1238" s="445">
        <f>'Справка 8 България'!E27</f>
        <v>0</v>
      </c>
    </row>
    <row r="1239" spans="1:8" ht="15">
      <c r="A1239" s="89" t="str">
        <f t="shared" si="72"/>
        <v>Ейч Ар Кепитъл АД</v>
      </c>
      <c r="B1239" s="89" t="str">
        <f t="shared" si="73"/>
        <v>204654533</v>
      </c>
      <c r="C1239" s="523">
        <f t="shared" si="74"/>
        <v>44926</v>
      </c>
      <c r="D1239" s="89" t="s">
        <v>763</v>
      </c>
      <c r="E1239" s="89">
        <v>4</v>
      </c>
      <c r="F1239" s="89" t="s">
        <v>762</v>
      </c>
      <c r="H1239" s="445">
        <f>'Справка 8 България'!F13</f>
        <v>3231</v>
      </c>
    </row>
    <row r="1240" spans="1:8" ht="15">
      <c r="A1240" s="89" t="str">
        <f t="shared" si="72"/>
        <v>Ейч Ар Кепитъл АД</v>
      </c>
      <c r="B1240" s="89" t="str">
        <f t="shared" si="73"/>
        <v>204654533</v>
      </c>
      <c r="C1240" s="523">
        <f t="shared" si="74"/>
        <v>44926</v>
      </c>
      <c r="D1240" s="89" t="s">
        <v>765</v>
      </c>
      <c r="E1240" s="89">
        <v>4</v>
      </c>
      <c r="F1240" s="89" t="s">
        <v>764</v>
      </c>
      <c r="H1240" s="445">
        <f>'Справка 8 България'!F14</f>
        <v>0</v>
      </c>
    </row>
    <row r="1241" spans="1:8" ht="15">
      <c r="A1241" s="89" t="str">
        <f t="shared" si="72"/>
        <v>Ейч Ар Кепитъл АД</v>
      </c>
      <c r="B1241" s="89" t="str">
        <f t="shared" si="73"/>
        <v>204654533</v>
      </c>
      <c r="C1241" s="523">
        <f t="shared" si="74"/>
        <v>44926</v>
      </c>
      <c r="D1241" s="89" t="s">
        <v>766</v>
      </c>
      <c r="E1241" s="89">
        <v>4</v>
      </c>
      <c r="F1241" s="89" t="s">
        <v>572</v>
      </c>
      <c r="H1241" s="445">
        <f>'Справка 8 България'!F15</f>
        <v>0</v>
      </c>
    </row>
    <row r="1242" spans="1:8" ht="15">
      <c r="A1242" s="89" t="str">
        <f t="shared" si="72"/>
        <v>Ейч Ар Кепитъл АД</v>
      </c>
      <c r="B1242" s="89" t="str">
        <f t="shared" si="73"/>
        <v>204654533</v>
      </c>
      <c r="C1242" s="523">
        <f t="shared" si="74"/>
        <v>44926</v>
      </c>
      <c r="D1242" s="89" t="s">
        <v>768</v>
      </c>
      <c r="E1242" s="89">
        <v>4</v>
      </c>
      <c r="F1242" s="89" t="s">
        <v>767</v>
      </c>
      <c r="H1242" s="445">
        <f>'Справка 8 България'!F16</f>
        <v>0</v>
      </c>
    </row>
    <row r="1243" spans="1:8" ht="15">
      <c r="A1243" s="89" t="str">
        <f t="shared" si="72"/>
        <v>Ейч Ар Кепитъл АД</v>
      </c>
      <c r="B1243" s="89" t="str">
        <f t="shared" si="73"/>
        <v>204654533</v>
      </c>
      <c r="C1243" s="523">
        <f t="shared" si="74"/>
        <v>44926</v>
      </c>
      <c r="D1243" s="89" t="s">
        <v>769</v>
      </c>
      <c r="E1243" s="89">
        <v>4</v>
      </c>
      <c r="F1243" s="89" t="s">
        <v>79</v>
      </c>
      <c r="H1243" s="445">
        <f>'Справка 8 България'!F17</f>
        <v>830</v>
      </c>
    </row>
    <row r="1244" spans="1:8" ht="15">
      <c r="A1244" s="89" t="str">
        <f t="shared" si="72"/>
        <v>Ейч Ар Кепитъл АД</v>
      </c>
      <c r="B1244" s="89" t="str">
        <f t="shared" si="73"/>
        <v>204654533</v>
      </c>
      <c r="C1244" s="523">
        <f t="shared" si="74"/>
        <v>44926</v>
      </c>
      <c r="D1244" s="89" t="s">
        <v>770</v>
      </c>
      <c r="E1244" s="89">
        <v>4</v>
      </c>
      <c r="F1244" s="89" t="s">
        <v>761</v>
      </c>
      <c r="H1244" s="445">
        <f>'Справка 8 България'!F18</f>
        <v>4061</v>
      </c>
    </row>
    <row r="1245" spans="1:8" ht="15">
      <c r="A1245" s="89" t="str">
        <f t="shared" si="72"/>
        <v>Ейч Ар Кепитъл АД</v>
      </c>
      <c r="B1245" s="89" t="str">
        <f t="shared" si="73"/>
        <v>204654533</v>
      </c>
      <c r="C1245" s="523">
        <f t="shared" si="74"/>
        <v>44926</v>
      </c>
      <c r="D1245" s="89" t="s">
        <v>772</v>
      </c>
      <c r="E1245" s="89">
        <v>4</v>
      </c>
      <c r="F1245" s="89" t="s">
        <v>762</v>
      </c>
      <c r="H1245" s="445">
        <f>'Справка 8 България'!F20</f>
        <v>0</v>
      </c>
    </row>
    <row r="1246" spans="1:8" ht="15">
      <c r="A1246" s="89" t="str">
        <f t="shared" si="72"/>
        <v>Ейч Ар Кепитъл АД</v>
      </c>
      <c r="B1246" s="89" t="str">
        <f t="shared" si="73"/>
        <v>204654533</v>
      </c>
      <c r="C1246" s="523">
        <f t="shared" si="74"/>
        <v>44926</v>
      </c>
      <c r="D1246" s="89" t="s">
        <v>774</v>
      </c>
      <c r="E1246" s="89">
        <v>4</v>
      </c>
      <c r="F1246" s="89" t="s">
        <v>773</v>
      </c>
      <c r="H1246" s="445">
        <f>'Справка 8 България'!F21</f>
        <v>0</v>
      </c>
    </row>
    <row r="1247" spans="1:8" ht="15">
      <c r="A1247" s="89" t="str">
        <f t="shared" si="72"/>
        <v>Ейч Ар Кепитъл АД</v>
      </c>
      <c r="B1247" s="89" t="str">
        <f t="shared" si="73"/>
        <v>204654533</v>
      </c>
      <c r="C1247" s="523">
        <f t="shared" si="74"/>
        <v>44926</v>
      </c>
      <c r="D1247" s="89" t="s">
        <v>776</v>
      </c>
      <c r="E1247" s="89">
        <v>4</v>
      </c>
      <c r="F1247" s="89" t="s">
        <v>775</v>
      </c>
      <c r="H1247" s="445">
        <f>'Справка 8 България'!F22</f>
        <v>0</v>
      </c>
    </row>
    <row r="1248" spans="1:8" ht="15">
      <c r="A1248" s="89" t="str">
        <f t="shared" si="72"/>
        <v>Ейч Ар Кепитъл АД</v>
      </c>
      <c r="B1248" s="89" t="str">
        <f t="shared" si="73"/>
        <v>204654533</v>
      </c>
      <c r="C1248" s="523">
        <f t="shared" si="74"/>
        <v>44926</v>
      </c>
      <c r="D1248" s="89" t="s">
        <v>778</v>
      </c>
      <c r="E1248" s="89">
        <v>4</v>
      </c>
      <c r="F1248" s="89" t="s">
        <v>777</v>
      </c>
      <c r="H1248" s="445">
        <f>'Справка 8 България'!F23</f>
        <v>0</v>
      </c>
    </row>
    <row r="1249" spans="1:8" ht="15">
      <c r="A1249" s="89" t="str">
        <f t="shared" si="72"/>
        <v>Ейч Ар Кепитъл АД</v>
      </c>
      <c r="B1249" s="89" t="str">
        <f t="shared" si="73"/>
        <v>204654533</v>
      </c>
      <c r="C1249" s="523">
        <f t="shared" si="74"/>
        <v>44926</v>
      </c>
      <c r="D1249" s="89" t="s">
        <v>780</v>
      </c>
      <c r="E1249" s="89">
        <v>4</v>
      </c>
      <c r="F1249" s="89" t="s">
        <v>779</v>
      </c>
      <c r="H1249" s="445">
        <f>'Справка 8 България'!F24</f>
        <v>0</v>
      </c>
    </row>
    <row r="1250" spans="1:8" ht="15">
      <c r="A1250" s="89" t="str">
        <f t="shared" si="72"/>
        <v>Ейч Ар Кепитъл АД</v>
      </c>
      <c r="B1250" s="89" t="str">
        <f t="shared" si="73"/>
        <v>204654533</v>
      </c>
      <c r="C1250" s="523">
        <f t="shared" si="74"/>
        <v>44926</v>
      </c>
      <c r="D1250" s="89" t="s">
        <v>782</v>
      </c>
      <c r="E1250" s="89">
        <v>4</v>
      </c>
      <c r="F1250" s="89" t="s">
        <v>781</v>
      </c>
      <c r="H1250" s="445">
        <f>'Справка 8 България'!F25</f>
        <v>0</v>
      </c>
    </row>
    <row r="1251" spans="1:8" ht="15">
      <c r="A1251" s="89" t="str">
        <f t="shared" si="72"/>
        <v>Ейч Ар Кепитъл АД</v>
      </c>
      <c r="B1251" s="89" t="str">
        <f t="shared" si="73"/>
        <v>204654533</v>
      </c>
      <c r="C1251" s="523">
        <f t="shared" si="74"/>
        <v>44926</v>
      </c>
      <c r="D1251" s="89" t="s">
        <v>784</v>
      </c>
      <c r="E1251" s="89">
        <v>4</v>
      </c>
      <c r="F1251" s="89" t="s">
        <v>783</v>
      </c>
      <c r="H1251" s="445">
        <f>'Справка 8 България'!F26</f>
        <v>0</v>
      </c>
    </row>
    <row r="1252" spans="1:8" ht="15">
      <c r="A1252" s="89" t="str">
        <f t="shared" si="72"/>
        <v>Ейч Ар Кепитъл АД</v>
      </c>
      <c r="B1252" s="89" t="str">
        <f t="shared" si="73"/>
        <v>204654533</v>
      </c>
      <c r="C1252" s="523">
        <f t="shared" si="74"/>
        <v>44926</v>
      </c>
      <c r="D1252" s="89" t="s">
        <v>786</v>
      </c>
      <c r="E1252" s="89">
        <v>4</v>
      </c>
      <c r="F1252" s="89" t="s">
        <v>771</v>
      </c>
      <c r="H1252" s="445">
        <f>'Справка 8 България'!F27</f>
        <v>0</v>
      </c>
    </row>
    <row r="1253" spans="1:8" ht="15">
      <c r="A1253" s="89" t="str">
        <f t="shared" si="72"/>
        <v>Ейч Ар Кепитъл АД</v>
      </c>
      <c r="B1253" s="89" t="str">
        <f t="shared" si="73"/>
        <v>204654533</v>
      </c>
      <c r="C1253" s="523">
        <f t="shared" si="74"/>
        <v>44926</v>
      </c>
      <c r="D1253" s="89" t="s">
        <v>763</v>
      </c>
      <c r="E1253" s="89">
        <v>5</v>
      </c>
      <c r="F1253" s="89" t="s">
        <v>762</v>
      </c>
      <c r="H1253" s="445">
        <f>'Справка 8 България'!G13</f>
        <v>14056</v>
      </c>
    </row>
    <row r="1254" spans="1:8" ht="15">
      <c r="A1254" s="89" t="str">
        <f t="shared" si="72"/>
        <v>Ейч Ар Кепитъл АД</v>
      </c>
      <c r="B1254" s="89" t="str">
        <f t="shared" si="73"/>
        <v>204654533</v>
      </c>
      <c r="C1254" s="523">
        <f t="shared" si="74"/>
        <v>44926</v>
      </c>
      <c r="D1254" s="89" t="s">
        <v>765</v>
      </c>
      <c r="E1254" s="89">
        <v>5</v>
      </c>
      <c r="F1254" s="89" t="s">
        <v>764</v>
      </c>
      <c r="H1254" s="445">
        <f>'Справка 8 България'!G14</f>
        <v>0</v>
      </c>
    </row>
    <row r="1255" spans="1:8" ht="15">
      <c r="A1255" s="89" t="str">
        <f t="shared" si="72"/>
        <v>Ейч Ар Кепитъл АД</v>
      </c>
      <c r="B1255" s="89" t="str">
        <f t="shared" si="73"/>
        <v>204654533</v>
      </c>
      <c r="C1255" s="523">
        <f t="shared" si="74"/>
        <v>44926</v>
      </c>
      <c r="D1255" s="89" t="s">
        <v>766</v>
      </c>
      <c r="E1255" s="89">
        <v>5</v>
      </c>
      <c r="F1255" s="89" t="s">
        <v>572</v>
      </c>
      <c r="H1255" s="445">
        <f>'Справка 8 България'!G15</f>
        <v>0</v>
      </c>
    </row>
    <row r="1256" spans="1:8" ht="15">
      <c r="A1256" s="89" t="str">
        <f t="shared" si="72"/>
        <v>Ейч Ар Кепитъл АД</v>
      </c>
      <c r="B1256" s="89" t="str">
        <f t="shared" si="73"/>
        <v>204654533</v>
      </c>
      <c r="C1256" s="523">
        <f t="shared" si="74"/>
        <v>44926</v>
      </c>
      <c r="D1256" s="89" t="s">
        <v>768</v>
      </c>
      <c r="E1256" s="89">
        <v>5</v>
      </c>
      <c r="F1256" s="89" t="s">
        <v>767</v>
      </c>
      <c r="H1256" s="445">
        <f>'Справка 8 България'!G16</f>
        <v>0</v>
      </c>
    </row>
    <row r="1257" spans="1:8" ht="15">
      <c r="A1257" s="89" t="str">
        <f t="shared" si="72"/>
        <v>Ейч Ар Кепитъл АД</v>
      </c>
      <c r="B1257" s="89" t="str">
        <f t="shared" si="73"/>
        <v>204654533</v>
      </c>
      <c r="C1257" s="523">
        <f t="shared" si="74"/>
        <v>44926</v>
      </c>
      <c r="D1257" s="89" t="s">
        <v>769</v>
      </c>
      <c r="E1257" s="89">
        <v>5</v>
      </c>
      <c r="F1257" s="89" t="s">
        <v>79</v>
      </c>
      <c r="H1257" s="445">
        <f>'Справка 8 България'!G17</f>
        <v>1603</v>
      </c>
    </row>
    <row r="1258" spans="1:8" ht="15">
      <c r="A1258" s="89" t="str">
        <f t="shared" si="72"/>
        <v>Ейч Ар Кепитъл АД</v>
      </c>
      <c r="B1258" s="89" t="str">
        <f t="shared" si="73"/>
        <v>204654533</v>
      </c>
      <c r="C1258" s="523">
        <f t="shared" si="74"/>
        <v>44926</v>
      </c>
      <c r="D1258" s="89" t="s">
        <v>770</v>
      </c>
      <c r="E1258" s="89">
        <v>5</v>
      </c>
      <c r="F1258" s="89" t="s">
        <v>761</v>
      </c>
      <c r="H1258" s="445">
        <f>'Справка 8 България'!G18</f>
        <v>15659</v>
      </c>
    </row>
    <row r="1259" spans="1:8" ht="15">
      <c r="A1259" s="89" t="str">
        <f t="shared" si="72"/>
        <v>Ейч Ар Кепитъл АД</v>
      </c>
      <c r="B1259" s="89" t="str">
        <f t="shared" si="73"/>
        <v>204654533</v>
      </c>
      <c r="C1259" s="523">
        <f t="shared" si="74"/>
        <v>44926</v>
      </c>
      <c r="D1259" s="89" t="s">
        <v>772</v>
      </c>
      <c r="E1259" s="89">
        <v>5</v>
      </c>
      <c r="F1259" s="89" t="s">
        <v>762</v>
      </c>
      <c r="H1259" s="445">
        <f>'Справка 8 България'!G20</f>
        <v>0</v>
      </c>
    </row>
    <row r="1260" spans="1:8" ht="15">
      <c r="A1260" s="89" t="str">
        <f t="shared" si="72"/>
        <v>Ейч Ар Кепитъл АД</v>
      </c>
      <c r="B1260" s="89" t="str">
        <f t="shared" si="73"/>
        <v>204654533</v>
      </c>
      <c r="C1260" s="523">
        <f t="shared" si="74"/>
        <v>44926</v>
      </c>
      <c r="D1260" s="89" t="s">
        <v>774</v>
      </c>
      <c r="E1260" s="89">
        <v>5</v>
      </c>
      <c r="F1260" s="89" t="s">
        <v>773</v>
      </c>
      <c r="H1260" s="445">
        <f>'Справка 8 България'!G21</f>
        <v>0</v>
      </c>
    </row>
    <row r="1261" spans="1:8" ht="15">
      <c r="A1261" s="89" t="str">
        <f aca="true" t="shared" si="75" ref="A1261:A1294">pdeName</f>
        <v>Ейч Ар Кепитъл АД</v>
      </c>
      <c r="B1261" s="89" t="str">
        <f aca="true" t="shared" si="76" ref="B1261:B1294">pdeBulstat</f>
        <v>204654533</v>
      </c>
      <c r="C1261" s="523">
        <f aca="true" t="shared" si="77" ref="C1261:C1294">endDate</f>
        <v>44926</v>
      </c>
      <c r="D1261" s="89" t="s">
        <v>776</v>
      </c>
      <c r="E1261" s="89">
        <v>5</v>
      </c>
      <c r="F1261" s="89" t="s">
        <v>775</v>
      </c>
      <c r="H1261" s="445">
        <f>'Справка 8 България'!G22</f>
        <v>0</v>
      </c>
    </row>
    <row r="1262" spans="1:8" ht="15">
      <c r="A1262" s="89" t="str">
        <f t="shared" si="75"/>
        <v>Ейч Ар Кепитъл АД</v>
      </c>
      <c r="B1262" s="89" t="str">
        <f t="shared" si="76"/>
        <v>204654533</v>
      </c>
      <c r="C1262" s="523">
        <f t="shared" si="77"/>
        <v>44926</v>
      </c>
      <c r="D1262" s="89" t="s">
        <v>778</v>
      </c>
      <c r="E1262" s="89">
        <v>5</v>
      </c>
      <c r="F1262" s="89" t="s">
        <v>777</v>
      </c>
      <c r="H1262" s="445">
        <f>'Справка 8 България'!G23</f>
        <v>0</v>
      </c>
    </row>
    <row r="1263" spans="1:8" ht="15">
      <c r="A1263" s="89" t="str">
        <f t="shared" si="75"/>
        <v>Ейч Ар Кепитъл АД</v>
      </c>
      <c r="B1263" s="89" t="str">
        <f t="shared" si="76"/>
        <v>204654533</v>
      </c>
      <c r="C1263" s="523">
        <f t="shared" si="77"/>
        <v>44926</v>
      </c>
      <c r="D1263" s="89" t="s">
        <v>780</v>
      </c>
      <c r="E1263" s="89">
        <v>5</v>
      </c>
      <c r="F1263" s="89" t="s">
        <v>779</v>
      </c>
      <c r="H1263" s="445">
        <f>'Справка 8 България'!G24</f>
        <v>0</v>
      </c>
    </row>
    <row r="1264" spans="1:8" ht="15">
      <c r="A1264" s="89" t="str">
        <f t="shared" si="75"/>
        <v>Ейч Ар Кепитъл АД</v>
      </c>
      <c r="B1264" s="89" t="str">
        <f t="shared" si="76"/>
        <v>204654533</v>
      </c>
      <c r="C1264" s="523">
        <f t="shared" si="77"/>
        <v>44926</v>
      </c>
      <c r="D1264" s="89" t="s">
        <v>782</v>
      </c>
      <c r="E1264" s="89">
        <v>5</v>
      </c>
      <c r="F1264" s="89" t="s">
        <v>781</v>
      </c>
      <c r="H1264" s="445">
        <f>'Справка 8 България'!G25</f>
        <v>0</v>
      </c>
    </row>
    <row r="1265" spans="1:8" ht="15">
      <c r="A1265" s="89" t="str">
        <f t="shared" si="75"/>
        <v>Ейч Ар Кепитъл АД</v>
      </c>
      <c r="B1265" s="89" t="str">
        <f t="shared" si="76"/>
        <v>204654533</v>
      </c>
      <c r="C1265" s="523">
        <f t="shared" si="77"/>
        <v>44926</v>
      </c>
      <c r="D1265" s="89" t="s">
        <v>784</v>
      </c>
      <c r="E1265" s="89">
        <v>5</v>
      </c>
      <c r="F1265" s="89" t="s">
        <v>783</v>
      </c>
      <c r="H1265" s="445">
        <f>'Справка 8 България'!G26</f>
        <v>0</v>
      </c>
    </row>
    <row r="1266" spans="1:8" ht="15">
      <c r="A1266" s="89" t="str">
        <f t="shared" si="75"/>
        <v>Ейч Ар Кепитъл АД</v>
      </c>
      <c r="B1266" s="89" t="str">
        <f t="shared" si="76"/>
        <v>204654533</v>
      </c>
      <c r="C1266" s="523">
        <f t="shared" si="77"/>
        <v>44926</v>
      </c>
      <c r="D1266" s="89" t="s">
        <v>786</v>
      </c>
      <c r="E1266" s="89">
        <v>5</v>
      </c>
      <c r="F1266" s="89" t="s">
        <v>771</v>
      </c>
      <c r="H1266" s="445">
        <f>'Справка 8 България'!G27</f>
        <v>0</v>
      </c>
    </row>
    <row r="1267" spans="1:8" ht="15">
      <c r="A1267" s="89" t="str">
        <f t="shared" si="75"/>
        <v>Ейч Ар Кепитъл АД</v>
      </c>
      <c r="B1267" s="89" t="str">
        <f t="shared" si="76"/>
        <v>204654533</v>
      </c>
      <c r="C1267" s="523">
        <f t="shared" si="77"/>
        <v>44926</v>
      </c>
      <c r="D1267" s="89" t="s">
        <v>763</v>
      </c>
      <c r="E1267" s="89">
        <v>6</v>
      </c>
      <c r="F1267" s="89" t="s">
        <v>762</v>
      </c>
      <c r="H1267" s="445">
        <f>'Справка 8 България'!H13</f>
        <v>639</v>
      </c>
    </row>
    <row r="1268" spans="1:8" ht="15">
      <c r="A1268" s="89" t="str">
        <f t="shared" si="75"/>
        <v>Ейч Ар Кепитъл АД</v>
      </c>
      <c r="B1268" s="89" t="str">
        <f t="shared" si="76"/>
        <v>204654533</v>
      </c>
      <c r="C1268" s="523">
        <f t="shared" si="77"/>
        <v>44926</v>
      </c>
      <c r="D1268" s="89" t="s">
        <v>765</v>
      </c>
      <c r="E1268" s="89">
        <v>6</v>
      </c>
      <c r="F1268" s="89" t="s">
        <v>764</v>
      </c>
      <c r="H1268" s="445">
        <f>'Справка 8 България'!H14</f>
        <v>0</v>
      </c>
    </row>
    <row r="1269" spans="1:8" ht="15">
      <c r="A1269" s="89" t="str">
        <f t="shared" si="75"/>
        <v>Ейч Ар Кепитъл АД</v>
      </c>
      <c r="B1269" s="89" t="str">
        <f t="shared" si="76"/>
        <v>204654533</v>
      </c>
      <c r="C1269" s="523">
        <f t="shared" si="77"/>
        <v>44926</v>
      </c>
      <c r="D1269" s="89" t="s">
        <v>766</v>
      </c>
      <c r="E1269" s="89">
        <v>6</v>
      </c>
      <c r="F1269" s="89" t="s">
        <v>572</v>
      </c>
      <c r="H1269" s="445">
        <f>'Справка 8 България'!H15</f>
        <v>0</v>
      </c>
    </row>
    <row r="1270" spans="1:8" ht="15">
      <c r="A1270" s="89" t="str">
        <f t="shared" si="75"/>
        <v>Ейч Ар Кепитъл АД</v>
      </c>
      <c r="B1270" s="89" t="str">
        <f t="shared" si="76"/>
        <v>204654533</v>
      </c>
      <c r="C1270" s="523">
        <f t="shared" si="77"/>
        <v>44926</v>
      </c>
      <c r="D1270" s="89" t="s">
        <v>768</v>
      </c>
      <c r="E1270" s="89">
        <v>6</v>
      </c>
      <c r="F1270" s="89" t="s">
        <v>767</v>
      </c>
      <c r="H1270" s="445">
        <f>'Справка 8 България'!H16</f>
        <v>0</v>
      </c>
    </row>
    <row r="1271" spans="1:8" ht="15">
      <c r="A1271" s="89" t="str">
        <f t="shared" si="75"/>
        <v>Ейч Ар Кепитъл АД</v>
      </c>
      <c r="B1271" s="89" t="str">
        <f t="shared" si="76"/>
        <v>204654533</v>
      </c>
      <c r="C1271" s="523">
        <f t="shared" si="77"/>
        <v>44926</v>
      </c>
      <c r="D1271" s="89" t="s">
        <v>769</v>
      </c>
      <c r="E1271" s="89">
        <v>6</v>
      </c>
      <c r="F1271" s="89" t="s">
        <v>79</v>
      </c>
      <c r="H1271" s="445">
        <f>'Справка 8 България'!H17</f>
        <v>752</v>
      </c>
    </row>
    <row r="1272" spans="1:8" ht="15">
      <c r="A1272" s="89" t="str">
        <f t="shared" si="75"/>
        <v>Ейч Ар Кепитъл АД</v>
      </c>
      <c r="B1272" s="89" t="str">
        <f t="shared" si="76"/>
        <v>204654533</v>
      </c>
      <c r="C1272" s="523">
        <f t="shared" si="77"/>
        <v>44926</v>
      </c>
      <c r="D1272" s="89" t="s">
        <v>770</v>
      </c>
      <c r="E1272" s="89">
        <v>6</v>
      </c>
      <c r="F1272" s="89" t="s">
        <v>761</v>
      </c>
      <c r="H1272" s="445">
        <f>'Справка 8 България'!H18</f>
        <v>1391</v>
      </c>
    </row>
    <row r="1273" spans="1:8" ht="15">
      <c r="A1273" s="89" t="str">
        <f t="shared" si="75"/>
        <v>Ейч Ар Кепитъл АД</v>
      </c>
      <c r="B1273" s="89" t="str">
        <f t="shared" si="76"/>
        <v>204654533</v>
      </c>
      <c r="C1273" s="523">
        <f t="shared" si="77"/>
        <v>44926</v>
      </c>
      <c r="D1273" s="89" t="s">
        <v>772</v>
      </c>
      <c r="E1273" s="89">
        <v>6</v>
      </c>
      <c r="F1273" s="89" t="s">
        <v>762</v>
      </c>
      <c r="H1273" s="445">
        <f>'Справка 8 България'!H20</f>
        <v>0</v>
      </c>
    </row>
    <row r="1274" spans="1:8" ht="15">
      <c r="A1274" s="89" t="str">
        <f t="shared" si="75"/>
        <v>Ейч Ар Кепитъл АД</v>
      </c>
      <c r="B1274" s="89" t="str">
        <f t="shared" si="76"/>
        <v>204654533</v>
      </c>
      <c r="C1274" s="523">
        <f t="shared" si="77"/>
        <v>44926</v>
      </c>
      <c r="D1274" s="89" t="s">
        <v>774</v>
      </c>
      <c r="E1274" s="89">
        <v>6</v>
      </c>
      <c r="F1274" s="89" t="s">
        <v>773</v>
      </c>
      <c r="H1274" s="445">
        <f>'Справка 8 България'!H21</f>
        <v>0</v>
      </c>
    </row>
    <row r="1275" spans="1:8" ht="15">
      <c r="A1275" s="89" t="str">
        <f t="shared" si="75"/>
        <v>Ейч Ар Кепитъл АД</v>
      </c>
      <c r="B1275" s="89" t="str">
        <f t="shared" si="76"/>
        <v>204654533</v>
      </c>
      <c r="C1275" s="523">
        <f t="shared" si="77"/>
        <v>44926</v>
      </c>
      <c r="D1275" s="89" t="s">
        <v>776</v>
      </c>
      <c r="E1275" s="89">
        <v>6</v>
      </c>
      <c r="F1275" s="89" t="s">
        <v>775</v>
      </c>
      <c r="H1275" s="445">
        <f>'Справка 8 България'!H22</f>
        <v>0</v>
      </c>
    </row>
    <row r="1276" spans="1:8" ht="15">
      <c r="A1276" s="89" t="str">
        <f t="shared" si="75"/>
        <v>Ейч Ар Кепитъл АД</v>
      </c>
      <c r="B1276" s="89" t="str">
        <f t="shared" si="76"/>
        <v>204654533</v>
      </c>
      <c r="C1276" s="523">
        <f t="shared" si="77"/>
        <v>44926</v>
      </c>
      <c r="D1276" s="89" t="s">
        <v>778</v>
      </c>
      <c r="E1276" s="89">
        <v>6</v>
      </c>
      <c r="F1276" s="89" t="s">
        <v>777</v>
      </c>
      <c r="H1276" s="445">
        <f>'Справка 8 България'!H23</f>
        <v>0</v>
      </c>
    </row>
    <row r="1277" spans="1:8" ht="15">
      <c r="A1277" s="89" t="str">
        <f t="shared" si="75"/>
        <v>Ейч Ар Кепитъл АД</v>
      </c>
      <c r="B1277" s="89" t="str">
        <f t="shared" si="76"/>
        <v>204654533</v>
      </c>
      <c r="C1277" s="523">
        <f t="shared" si="77"/>
        <v>44926</v>
      </c>
      <c r="D1277" s="89" t="s">
        <v>780</v>
      </c>
      <c r="E1277" s="89">
        <v>6</v>
      </c>
      <c r="F1277" s="89" t="s">
        <v>779</v>
      </c>
      <c r="H1277" s="445">
        <f>'Справка 8 България'!H24</f>
        <v>0</v>
      </c>
    </row>
    <row r="1278" spans="1:8" ht="15">
      <c r="A1278" s="89" t="str">
        <f t="shared" si="75"/>
        <v>Ейч Ар Кепитъл АД</v>
      </c>
      <c r="B1278" s="89" t="str">
        <f t="shared" si="76"/>
        <v>204654533</v>
      </c>
      <c r="C1278" s="523">
        <f t="shared" si="77"/>
        <v>44926</v>
      </c>
      <c r="D1278" s="89" t="s">
        <v>782</v>
      </c>
      <c r="E1278" s="89">
        <v>6</v>
      </c>
      <c r="F1278" s="89" t="s">
        <v>781</v>
      </c>
      <c r="H1278" s="445">
        <f>'Справка 8 България'!H25</f>
        <v>0</v>
      </c>
    </row>
    <row r="1279" spans="1:8" ht="15">
      <c r="A1279" s="89" t="str">
        <f t="shared" si="75"/>
        <v>Ейч Ар Кепитъл АД</v>
      </c>
      <c r="B1279" s="89" t="str">
        <f t="shared" si="76"/>
        <v>204654533</v>
      </c>
      <c r="C1279" s="523">
        <f t="shared" si="77"/>
        <v>44926</v>
      </c>
      <c r="D1279" s="89" t="s">
        <v>784</v>
      </c>
      <c r="E1279" s="89">
        <v>6</v>
      </c>
      <c r="F1279" s="89" t="s">
        <v>783</v>
      </c>
      <c r="H1279" s="445">
        <f>'Справка 8 България'!H26</f>
        <v>0</v>
      </c>
    </row>
    <row r="1280" spans="1:8" ht="15">
      <c r="A1280" s="89" t="str">
        <f t="shared" si="75"/>
        <v>Ейч Ар Кепитъл АД</v>
      </c>
      <c r="B1280" s="89" t="str">
        <f t="shared" si="76"/>
        <v>204654533</v>
      </c>
      <c r="C1280" s="523">
        <f t="shared" si="77"/>
        <v>44926</v>
      </c>
      <c r="D1280" s="89" t="s">
        <v>786</v>
      </c>
      <c r="E1280" s="89">
        <v>6</v>
      </c>
      <c r="F1280" s="89" t="s">
        <v>771</v>
      </c>
      <c r="H1280" s="445">
        <f>'Справка 8 България'!H27</f>
        <v>0</v>
      </c>
    </row>
    <row r="1281" spans="1:8" ht="15">
      <c r="A1281" s="89" t="str">
        <f t="shared" si="75"/>
        <v>Ейч Ар Кепитъл АД</v>
      </c>
      <c r="B1281" s="89" t="str">
        <f t="shared" si="76"/>
        <v>204654533</v>
      </c>
      <c r="C1281" s="523">
        <f t="shared" si="77"/>
        <v>44926</v>
      </c>
      <c r="D1281" s="89" t="s">
        <v>763</v>
      </c>
      <c r="E1281" s="89">
        <v>7</v>
      </c>
      <c r="F1281" s="89" t="s">
        <v>762</v>
      </c>
      <c r="H1281" s="445">
        <f>'Справка 8 България'!I13</f>
        <v>16648</v>
      </c>
    </row>
    <row r="1282" spans="1:8" ht="15">
      <c r="A1282" s="89" t="str">
        <f t="shared" si="75"/>
        <v>Ейч Ар Кепитъл АД</v>
      </c>
      <c r="B1282" s="89" t="str">
        <f t="shared" si="76"/>
        <v>204654533</v>
      </c>
      <c r="C1282" s="523">
        <f t="shared" si="77"/>
        <v>44926</v>
      </c>
      <c r="D1282" s="89" t="s">
        <v>765</v>
      </c>
      <c r="E1282" s="89">
        <v>7</v>
      </c>
      <c r="F1282" s="89" t="s">
        <v>764</v>
      </c>
      <c r="H1282" s="445">
        <f>'Справка 8 България'!I14</f>
        <v>0</v>
      </c>
    </row>
    <row r="1283" spans="1:8" ht="15">
      <c r="A1283" s="89" t="str">
        <f t="shared" si="75"/>
        <v>Ейч Ар Кепитъл АД</v>
      </c>
      <c r="B1283" s="89" t="str">
        <f t="shared" si="76"/>
        <v>204654533</v>
      </c>
      <c r="C1283" s="523">
        <f t="shared" si="77"/>
        <v>44926</v>
      </c>
      <c r="D1283" s="89" t="s">
        <v>766</v>
      </c>
      <c r="E1283" s="89">
        <v>7</v>
      </c>
      <c r="F1283" s="89" t="s">
        <v>572</v>
      </c>
      <c r="H1283" s="445">
        <f>'Справка 8 България'!I15</f>
        <v>0</v>
      </c>
    </row>
    <row r="1284" spans="1:8" ht="15">
      <c r="A1284" s="89" t="str">
        <f t="shared" si="75"/>
        <v>Ейч Ар Кепитъл АД</v>
      </c>
      <c r="B1284" s="89" t="str">
        <f t="shared" si="76"/>
        <v>204654533</v>
      </c>
      <c r="C1284" s="523">
        <f t="shared" si="77"/>
        <v>44926</v>
      </c>
      <c r="D1284" s="89" t="s">
        <v>768</v>
      </c>
      <c r="E1284" s="89">
        <v>7</v>
      </c>
      <c r="F1284" s="89" t="s">
        <v>767</v>
      </c>
      <c r="H1284" s="445">
        <f>'Справка 8 България'!I16</f>
        <v>0</v>
      </c>
    </row>
    <row r="1285" spans="1:8" ht="15">
      <c r="A1285" s="89" t="str">
        <f t="shared" si="75"/>
        <v>Ейч Ар Кепитъл АД</v>
      </c>
      <c r="B1285" s="89" t="str">
        <f t="shared" si="76"/>
        <v>204654533</v>
      </c>
      <c r="C1285" s="523">
        <f t="shared" si="77"/>
        <v>44926</v>
      </c>
      <c r="D1285" s="89" t="s">
        <v>769</v>
      </c>
      <c r="E1285" s="89">
        <v>7</v>
      </c>
      <c r="F1285" s="89" t="s">
        <v>79</v>
      </c>
      <c r="H1285" s="445">
        <f>'Справка 8 България'!I17</f>
        <v>1681</v>
      </c>
    </row>
    <row r="1286" spans="1:8" ht="15">
      <c r="A1286" s="89" t="str">
        <f t="shared" si="75"/>
        <v>Ейч Ар Кепитъл АД</v>
      </c>
      <c r="B1286" s="89" t="str">
        <f t="shared" si="76"/>
        <v>204654533</v>
      </c>
      <c r="C1286" s="523">
        <f t="shared" si="77"/>
        <v>44926</v>
      </c>
      <c r="D1286" s="89" t="s">
        <v>770</v>
      </c>
      <c r="E1286" s="89">
        <v>7</v>
      </c>
      <c r="F1286" s="89" t="s">
        <v>761</v>
      </c>
      <c r="H1286" s="445">
        <f>'Справка 8 България'!I18</f>
        <v>18329</v>
      </c>
    </row>
    <row r="1287" spans="1:8" ht="15">
      <c r="A1287" s="89" t="str">
        <f t="shared" si="75"/>
        <v>Ейч Ар Кепитъл АД</v>
      </c>
      <c r="B1287" s="89" t="str">
        <f t="shared" si="76"/>
        <v>204654533</v>
      </c>
      <c r="C1287" s="523">
        <f t="shared" si="77"/>
        <v>44926</v>
      </c>
      <c r="D1287" s="89" t="s">
        <v>772</v>
      </c>
      <c r="E1287" s="89">
        <v>7</v>
      </c>
      <c r="F1287" s="89" t="s">
        <v>762</v>
      </c>
      <c r="H1287" s="445">
        <f>'Справка 8 България'!I20</f>
        <v>0</v>
      </c>
    </row>
    <row r="1288" spans="1:8" ht="15">
      <c r="A1288" s="89" t="str">
        <f t="shared" si="75"/>
        <v>Ейч Ар Кепитъл АД</v>
      </c>
      <c r="B1288" s="89" t="str">
        <f t="shared" si="76"/>
        <v>204654533</v>
      </c>
      <c r="C1288" s="523">
        <f t="shared" si="77"/>
        <v>44926</v>
      </c>
      <c r="D1288" s="89" t="s">
        <v>774</v>
      </c>
      <c r="E1288" s="89">
        <v>7</v>
      </c>
      <c r="F1288" s="89" t="s">
        <v>773</v>
      </c>
      <c r="H1288" s="445">
        <f>'Справка 8 България'!I21</f>
        <v>0</v>
      </c>
    </row>
    <row r="1289" spans="1:8" ht="15">
      <c r="A1289" s="89" t="str">
        <f t="shared" si="75"/>
        <v>Ейч Ар Кепитъл АД</v>
      </c>
      <c r="B1289" s="89" t="str">
        <f t="shared" si="76"/>
        <v>204654533</v>
      </c>
      <c r="C1289" s="523">
        <f t="shared" si="77"/>
        <v>44926</v>
      </c>
      <c r="D1289" s="89" t="s">
        <v>776</v>
      </c>
      <c r="E1289" s="89">
        <v>7</v>
      </c>
      <c r="F1289" s="89" t="s">
        <v>775</v>
      </c>
      <c r="H1289" s="445">
        <f>'Справка 8 България'!I22</f>
        <v>0</v>
      </c>
    </row>
    <row r="1290" spans="1:8" ht="15">
      <c r="A1290" s="89" t="str">
        <f t="shared" si="75"/>
        <v>Ейч Ар Кепитъл АД</v>
      </c>
      <c r="B1290" s="89" t="str">
        <f t="shared" si="76"/>
        <v>204654533</v>
      </c>
      <c r="C1290" s="523">
        <f t="shared" si="77"/>
        <v>44926</v>
      </c>
      <c r="D1290" s="89" t="s">
        <v>778</v>
      </c>
      <c r="E1290" s="89">
        <v>7</v>
      </c>
      <c r="F1290" s="89" t="s">
        <v>777</v>
      </c>
      <c r="H1290" s="445">
        <f>'Справка 8 България'!I23</f>
        <v>0</v>
      </c>
    </row>
    <row r="1291" spans="1:8" ht="15">
      <c r="A1291" s="89" t="str">
        <f t="shared" si="75"/>
        <v>Ейч Ар Кепитъл АД</v>
      </c>
      <c r="B1291" s="89" t="str">
        <f t="shared" si="76"/>
        <v>204654533</v>
      </c>
      <c r="C1291" s="523">
        <f t="shared" si="77"/>
        <v>44926</v>
      </c>
      <c r="D1291" s="89" t="s">
        <v>780</v>
      </c>
      <c r="E1291" s="89">
        <v>7</v>
      </c>
      <c r="F1291" s="89" t="s">
        <v>779</v>
      </c>
      <c r="H1291" s="445">
        <f>'Справка 8 България'!I24</f>
        <v>0</v>
      </c>
    </row>
    <row r="1292" spans="1:8" ht="15">
      <c r="A1292" s="89" t="str">
        <f t="shared" si="75"/>
        <v>Ейч Ар Кепитъл АД</v>
      </c>
      <c r="B1292" s="89" t="str">
        <f t="shared" si="76"/>
        <v>204654533</v>
      </c>
      <c r="C1292" s="523">
        <f t="shared" si="77"/>
        <v>44926</v>
      </c>
      <c r="D1292" s="89" t="s">
        <v>782</v>
      </c>
      <c r="E1292" s="89">
        <v>7</v>
      </c>
      <c r="F1292" s="89" t="s">
        <v>781</v>
      </c>
      <c r="H1292" s="445">
        <f>'Справка 8 България'!I25</f>
        <v>0</v>
      </c>
    </row>
    <row r="1293" spans="1:8" ht="15">
      <c r="A1293" s="89" t="str">
        <f t="shared" si="75"/>
        <v>Ейч Ар Кепитъл АД</v>
      </c>
      <c r="B1293" s="89" t="str">
        <f t="shared" si="76"/>
        <v>204654533</v>
      </c>
      <c r="C1293" s="523">
        <f t="shared" si="77"/>
        <v>44926</v>
      </c>
      <c r="D1293" s="89" t="s">
        <v>784</v>
      </c>
      <c r="E1293" s="89">
        <v>7</v>
      </c>
      <c r="F1293" s="89" t="s">
        <v>783</v>
      </c>
      <c r="H1293" s="445">
        <f>'Справка 8 България'!I26</f>
        <v>0</v>
      </c>
    </row>
    <row r="1294" spans="1:8" ht="15">
      <c r="A1294" s="89" t="str">
        <f t="shared" si="75"/>
        <v>Ейч Ар Кепитъл АД</v>
      </c>
      <c r="B1294" s="89" t="str">
        <f t="shared" si="76"/>
        <v>204654533</v>
      </c>
      <c r="C1294" s="523">
        <f t="shared" si="77"/>
        <v>44926</v>
      </c>
      <c r="D1294" s="89" t="s">
        <v>786</v>
      </c>
      <c r="E1294" s="89">
        <v>7</v>
      </c>
      <c r="F1294" s="89" t="s">
        <v>771</v>
      </c>
      <c r="H1294" s="445">
        <f>'Справка 8 България'!I27</f>
        <v>0</v>
      </c>
    </row>
    <row r="1295" spans="3:6" s="444" customFormat="1" ht="15">
      <c r="C1295" s="522"/>
      <c r="F1295" s="447" t="s">
        <v>878</v>
      </c>
    </row>
    <row r="1296" spans="1:8" ht="15">
      <c r="A1296" s="89" t="str">
        <f aca="true" t="shared" si="78" ref="A1296:A1335">pdeName</f>
        <v>Ейч Ар Кепитъл АД</v>
      </c>
      <c r="B1296" s="89" t="str">
        <f aca="true" t="shared" si="79" ref="B1296:B1335">pdeBulstat</f>
        <v>204654533</v>
      </c>
      <c r="C1296" s="523">
        <f aca="true" t="shared" si="80" ref="C1296:C1335">endDate</f>
        <v>44926</v>
      </c>
      <c r="D1296" s="89" t="s">
        <v>793</v>
      </c>
      <c r="E1296" s="89">
        <v>1</v>
      </c>
      <c r="F1296" s="89" t="s">
        <v>792</v>
      </c>
      <c r="H1296" s="445">
        <f>'Справка 5'!C27</f>
        <v>1152</v>
      </c>
    </row>
    <row r="1297" spans="1:8" ht="15">
      <c r="A1297" s="89" t="str">
        <f t="shared" si="78"/>
        <v>Ейч Ар Кепитъл АД</v>
      </c>
      <c r="B1297" s="89" t="str">
        <f t="shared" si="79"/>
        <v>204654533</v>
      </c>
      <c r="C1297" s="523">
        <f t="shared" si="80"/>
        <v>44926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">
      <c r="A1298" s="89" t="str">
        <f t="shared" si="78"/>
        <v>Ейч Ар Кепитъл АД</v>
      </c>
      <c r="B1298" s="89" t="str">
        <f t="shared" si="79"/>
        <v>204654533</v>
      </c>
      <c r="C1298" s="523">
        <f t="shared" si="80"/>
        <v>44926</v>
      </c>
      <c r="D1298" s="89" t="s">
        <v>798</v>
      </c>
      <c r="E1298" s="89">
        <v>1</v>
      </c>
      <c r="F1298" s="89" t="s">
        <v>796</v>
      </c>
      <c r="H1298" s="445">
        <f>'Справка 5'!C61</f>
        <v>10879</v>
      </c>
    </row>
    <row r="1299" spans="1:8" ht="15">
      <c r="A1299" s="89" t="str">
        <f t="shared" si="78"/>
        <v>Ейч Ар Кепитъл АД</v>
      </c>
      <c r="B1299" s="89" t="str">
        <f t="shared" si="79"/>
        <v>204654533</v>
      </c>
      <c r="C1299" s="523">
        <f t="shared" si="80"/>
        <v>44926</v>
      </c>
      <c r="D1299" s="89" t="s">
        <v>800</v>
      </c>
      <c r="E1299" s="89">
        <v>1</v>
      </c>
      <c r="F1299" s="89" t="s">
        <v>799</v>
      </c>
      <c r="H1299" s="445">
        <f>'Справка 5'!C78</f>
        <v>6297</v>
      </c>
    </row>
    <row r="1300" spans="1:8" ht="15">
      <c r="A1300" s="89" t="str">
        <f t="shared" si="78"/>
        <v>Ейч Ар Кепитъл АД</v>
      </c>
      <c r="B1300" s="89" t="str">
        <f t="shared" si="79"/>
        <v>204654533</v>
      </c>
      <c r="C1300" s="523">
        <f t="shared" si="80"/>
        <v>44926</v>
      </c>
      <c r="D1300" s="89" t="s">
        <v>802</v>
      </c>
      <c r="E1300" s="89">
        <v>1</v>
      </c>
      <c r="F1300" s="89" t="s">
        <v>791</v>
      </c>
      <c r="H1300" s="445">
        <f>'Справка 5'!C79</f>
        <v>18328</v>
      </c>
    </row>
    <row r="1301" spans="1:8" ht="15">
      <c r="A1301" s="89" t="str">
        <f t="shared" si="78"/>
        <v>Ейч Ар Кепитъл АД</v>
      </c>
      <c r="B1301" s="89" t="str">
        <f t="shared" si="79"/>
        <v>204654533</v>
      </c>
      <c r="C1301" s="523">
        <f t="shared" si="80"/>
        <v>44926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">
      <c r="A1302" s="89" t="str">
        <f t="shared" si="78"/>
        <v>Ейч Ар Кепитъл АД</v>
      </c>
      <c r="B1302" s="89" t="str">
        <f t="shared" si="79"/>
        <v>204654533</v>
      </c>
      <c r="C1302" s="523">
        <f t="shared" si="80"/>
        <v>44926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">
      <c r="A1303" s="89" t="str">
        <f t="shared" si="78"/>
        <v>Ейч Ар Кепитъл АД</v>
      </c>
      <c r="B1303" s="89" t="str">
        <f t="shared" si="79"/>
        <v>204654533</v>
      </c>
      <c r="C1303" s="523">
        <f t="shared" si="80"/>
        <v>44926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">
      <c r="A1304" s="89" t="str">
        <f t="shared" si="78"/>
        <v>Ейч Ар Кепитъл АД</v>
      </c>
      <c r="B1304" s="89" t="str">
        <f t="shared" si="79"/>
        <v>204654533</v>
      </c>
      <c r="C1304" s="523">
        <f t="shared" si="80"/>
        <v>44926</v>
      </c>
      <c r="D1304" s="89" t="s">
        <v>807</v>
      </c>
      <c r="E1304" s="89">
        <v>1</v>
      </c>
      <c r="F1304" s="89" t="s">
        <v>799</v>
      </c>
      <c r="H1304" s="445">
        <f>'Справка 5'!C148</f>
        <v>2309</v>
      </c>
    </row>
    <row r="1305" spans="1:8" ht="15">
      <c r="A1305" s="89" t="str">
        <f t="shared" si="78"/>
        <v>Ейч Ар Кепитъл АД</v>
      </c>
      <c r="B1305" s="89" t="str">
        <f t="shared" si="79"/>
        <v>204654533</v>
      </c>
      <c r="C1305" s="523">
        <f t="shared" si="80"/>
        <v>44926</v>
      </c>
      <c r="D1305" s="89" t="s">
        <v>809</v>
      </c>
      <c r="E1305" s="89">
        <v>1</v>
      </c>
      <c r="F1305" s="89" t="s">
        <v>803</v>
      </c>
      <c r="H1305" s="445">
        <f>'Справка 5'!C149</f>
        <v>2309</v>
      </c>
    </row>
    <row r="1306" spans="1:8" ht="15">
      <c r="A1306" s="89" t="str">
        <f t="shared" si="78"/>
        <v>Ейч Ар Кепитъл АД</v>
      </c>
      <c r="B1306" s="89" t="str">
        <f t="shared" si="79"/>
        <v>204654533</v>
      </c>
      <c r="C1306" s="523">
        <f t="shared" si="80"/>
        <v>44926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">
      <c r="A1307" s="89" t="str">
        <f t="shared" si="78"/>
        <v>Ейч Ар Кепитъл АД</v>
      </c>
      <c r="B1307" s="89" t="str">
        <f t="shared" si="79"/>
        <v>204654533</v>
      </c>
      <c r="C1307" s="523">
        <f t="shared" si="80"/>
        <v>44926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">
      <c r="A1308" s="89" t="str">
        <f t="shared" si="78"/>
        <v>Ейч Ар Кепитъл АД</v>
      </c>
      <c r="B1308" s="89" t="str">
        <f t="shared" si="79"/>
        <v>204654533</v>
      </c>
      <c r="C1308" s="523">
        <f t="shared" si="80"/>
        <v>44926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">
      <c r="A1309" s="89" t="str">
        <f t="shared" si="78"/>
        <v>Ейч Ар Кепитъл АД</v>
      </c>
      <c r="B1309" s="89" t="str">
        <f t="shared" si="79"/>
        <v>204654533</v>
      </c>
      <c r="C1309" s="523">
        <f t="shared" si="80"/>
        <v>44926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">
      <c r="A1310" s="89" t="str">
        <f t="shared" si="78"/>
        <v>Ейч Ар Кепитъл АД</v>
      </c>
      <c r="B1310" s="89" t="str">
        <f t="shared" si="79"/>
        <v>204654533</v>
      </c>
      <c r="C1310" s="523">
        <f t="shared" si="80"/>
        <v>44926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">
      <c r="A1311" s="89" t="str">
        <f t="shared" si="78"/>
        <v>Ейч Ар Кепитъл АД</v>
      </c>
      <c r="B1311" s="89" t="str">
        <f t="shared" si="79"/>
        <v>204654533</v>
      </c>
      <c r="C1311" s="523">
        <f t="shared" si="80"/>
        <v>44926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">
      <c r="A1312" s="89" t="str">
        <f t="shared" si="78"/>
        <v>Ейч Ар Кепитъл АД</v>
      </c>
      <c r="B1312" s="89" t="str">
        <f t="shared" si="79"/>
        <v>204654533</v>
      </c>
      <c r="C1312" s="523">
        <f t="shared" si="80"/>
        <v>44926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">
      <c r="A1313" s="89" t="str">
        <f t="shared" si="78"/>
        <v>Ейч Ар Кепитъл АД</v>
      </c>
      <c r="B1313" s="89" t="str">
        <f t="shared" si="79"/>
        <v>204654533</v>
      </c>
      <c r="C1313" s="523">
        <f t="shared" si="80"/>
        <v>44926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">
      <c r="A1314" s="89" t="str">
        <f t="shared" si="78"/>
        <v>Ейч Ар Кепитъл АД</v>
      </c>
      <c r="B1314" s="89" t="str">
        <f t="shared" si="79"/>
        <v>204654533</v>
      </c>
      <c r="C1314" s="523">
        <f t="shared" si="80"/>
        <v>44926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">
      <c r="A1315" s="89" t="str">
        <f t="shared" si="78"/>
        <v>Ейч Ар Кепитъл АД</v>
      </c>
      <c r="B1315" s="89" t="str">
        <f t="shared" si="79"/>
        <v>204654533</v>
      </c>
      <c r="C1315" s="523">
        <f t="shared" si="80"/>
        <v>44926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">
      <c r="A1316" s="89" t="str">
        <f t="shared" si="78"/>
        <v>Ейч Ар Кепитъл АД</v>
      </c>
      <c r="B1316" s="89" t="str">
        <f t="shared" si="79"/>
        <v>204654533</v>
      </c>
      <c r="C1316" s="523">
        <f t="shared" si="80"/>
        <v>44926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">
      <c r="A1317" s="89" t="str">
        <f t="shared" si="78"/>
        <v>Ейч Ар Кепитъл АД</v>
      </c>
      <c r="B1317" s="89" t="str">
        <f t="shared" si="79"/>
        <v>204654533</v>
      </c>
      <c r="C1317" s="523">
        <f t="shared" si="80"/>
        <v>44926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">
      <c r="A1318" s="89" t="str">
        <f t="shared" si="78"/>
        <v>Ейч Ар Кепитъл АД</v>
      </c>
      <c r="B1318" s="89" t="str">
        <f t="shared" si="79"/>
        <v>204654533</v>
      </c>
      <c r="C1318" s="523">
        <f t="shared" si="80"/>
        <v>44926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">
      <c r="A1319" s="89" t="str">
        <f t="shared" si="78"/>
        <v>Ейч Ар Кепитъл АД</v>
      </c>
      <c r="B1319" s="89" t="str">
        <f t="shared" si="79"/>
        <v>204654533</v>
      </c>
      <c r="C1319" s="523">
        <f t="shared" si="80"/>
        <v>44926</v>
      </c>
      <c r="D1319" s="89" t="s">
        <v>800</v>
      </c>
      <c r="E1319" s="89">
        <v>3</v>
      </c>
      <c r="F1319" s="89" t="s">
        <v>799</v>
      </c>
      <c r="H1319" s="445">
        <f>'Справка 5'!E78</f>
        <v>2610</v>
      </c>
    </row>
    <row r="1320" spans="1:8" ht="15">
      <c r="A1320" s="89" t="str">
        <f t="shared" si="78"/>
        <v>Ейч Ар Кепитъл АД</v>
      </c>
      <c r="B1320" s="89" t="str">
        <f t="shared" si="79"/>
        <v>204654533</v>
      </c>
      <c r="C1320" s="523">
        <f t="shared" si="80"/>
        <v>44926</v>
      </c>
      <c r="D1320" s="89" t="s">
        <v>802</v>
      </c>
      <c r="E1320" s="89">
        <v>3</v>
      </c>
      <c r="F1320" s="89" t="s">
        <v>791</v>
      </c>
      <c r="H1320" s="445">
        <f>'Справка 5'!E79</f>
        <v>2610</v>
      </c>
    </row>
    <row r="1321" spans="1:8" ht="15">
      <c r="A1321" s="89" t="str">
        <f t="shared" si="78"/>
        <v>Ейч Ар Кепитъл АД</v>
      </c>
      <c r="B1321" s="89" t="str">
        <f t="shared" si="79"/>
        <v>204654533</v>
      </c>
      <c r="C1321" s="523">
        <f t="shared" si="80"/>
        <v>44926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">
      <c r="A1322" s="89" t="str">
        <f t="shared" si="78"/>
        <v>Ейч Ар Кепитъл АД</v>
      </c>
      <c r="B1322" s="89" t="str">
        <f t="shared" si="79"/>
        <v>204654533</v>
      </c>
      <c r="C1322" s="523">
        <f t="shared" si="80"/>
        <v>44926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">
      <c r="A1323" s="89" t="str">
        <f t="shared" si="78"/>
        <v>Ейч Ар Кепитъл АД</v>
      </c>
      <c r="B1323" s="89" t="str">
        <f t="shared" si="79"/>
        <v>204654533</v>
      </c>
      <c r="C1323" s="523">
        <f t="shared" si="80"/>
        <v>44926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">
      <c r="A1324" s="89" t="str">
        <f t="shared" si="78"/>
        <v>Ейч Ар Кепитъл АД</v>
      </c>
      <c r="B1324" s="89" t="str">
        <f t="shared" si="79"/>
        <v>204654533</v>
      </c>
      <c r="C1324" s="523">
        <f t="shared" si="80"/>
        <v>44926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">
      <c r="A1325" s="89" t="str">
        <f t="shared" si="78"/>
        <v>Ейч Ар Кепитъл АД</v>
      </c>
      <c r="B1325" s="89" t="str">
        <f t="shared" si="79"/>
        <v>204654533</v>
      </c>
      <c r="C1325" s="523">
        <f t="shared" si="80"/>
        <v>44926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">
      <c r="A1326" s="89" t="str">
        <f t="shared" si="78"/>
        <v>Ейч Ар Кепитъл АД</v>
      </c>
      <c r="B1326" s="89" t="str">
        <f t="shared" si="79"/>
        <v>204654533</v>
      </c>
      <c r="C1326" s="523">
        <f t="shared" si="80"/>
        <v>44926</v>
      </c>
      <c r="D1326" s="89" t="s">
        <v>793</v>
      </c>
      <c r="E1326" s="89">
        <v>4</v>
      </c>
      <c r="F1326" s="89" t="s">
        <v>792</v>
      </c>
      <c r="H1326" s="445">
        <f>'Справка 5'!F27</f>
        <v>1152</v>
      </c>
    </row>
    <row r="1327" spans="1:8" ht="15">
      <c r="A1327" s="89" t="str">
        <f t="shared" si="78"/>
        <v>Ейч Ар Кепитъл АД</v>
      </c>
      <c r="B1327" s="89" t="str">
        <f t="shared" si="79"/>
        <v>204654533</v>
      </c>
      <c r="C1327" s="523">
        <f t="shared" si="80"/>
        <v>44926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">
      <c r="A1328" s="89" t="str">
        <f t="shared" si="78"/>
        <v>Ейч Ар Кепитъл АД</v>
      </c>
      <c r="B1328" s="89" t="str">
        <f t="shared" si="79"/>
        <v>204654533</v>
      </c>
      <c r="C1328" s="523">
        <f t="shared" si="80"/>
        <v>44926</v>
      </c>
      <c r="D1328" s="89" t="s">
        <v>798</v>
      </c>
      <c r="E1328" s="89">
        <v>4</v>
      </c>
      <c r="F1328" s="89" t="s">
        <v>796</v>
      </c>
      <c r="H1328" s="445">
        <f>'Справка 5'!F61</f>
        <v>10879</v>
      </c>
    </row>
    <row r="1329" spans="1:8" ht="15">
      <c r="A1329" s="89" t="str">
        <f t="shared" si="78"/>
        <v>Ейч Ар Кепитъл АД</v>
      </c>
      <c r="B1329" s="89" t="str">
        <f t="shared" si="79"/>
        <v>204654533</v>
      </c>
      <c r="C1329" s="523">
        <f t="shared" si="80"/>
        <v>44926</v>
      </c>
      <c r="D1329" s="89" t="s">
        <v>800</v>
      </c>
      <c r="E1329" s="89">
        <v>4</v>
      </c>
      <c r="F1329" s="89" t="s">
        <v>799</v>
      </c>
      <c r="H1329" s="445">
        <f>'Справка 5'!F78</f>
        <v>3687</v>
      </c>
    </row>
    <row r="1330" spans="1:8" ht="15">
      <c r="A1330" s="89" t="str">
        <f t="shared" si="78"/>
        <v>Ейч Ар Кепитъл АД</v>
      </c>
      <c r="B1330" s="89" t="str">
        <f t="shared" si="79"/>
        <v>204654533</v>
      </c>
      <c r="C1330" s="523">
        <f t="shared" si="80"/>
        <v>44926</v>
      </c>
      <c r="D1330" s="89" t="s">
        <v>802</v>
      </c>
      <c r="E1330" s="89">
        <v>4</v>
      </c>
      <c r="F1330" s="89" t="s">
        <v>791</v>
      </c>
      <c r="H1330" s="445">
        <f>'Справка 5'!F79</f>
        <v>15718</v>
      </c>
    </row>
    <row r="1331" spans="1:8" ht="15">
      <c r="A1331" s="89" t="str">
        <f t="shared" si="78"/>
        <v>Ейч Ар Кепитъл АД</v>
      </c>
      <c r="B1331" s="89" t="str">
        <f t="shared" si="79"/>
        <v>204654533</v>
      </c>
      <c r="C1331" s="523">
        <f t="shared" si="80"/>
        <v>44926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">
      <c r="A1332" s="89" t="str">
        <f t="shared" si="78"/>
        <v>Ейч Ар Кепитъл АД</v>
      </c>
      <c r="B1332" s="89" t="str">
        <f t="shared" si="79"/>
        <v>204654533</v>
      </c>
      <c r="C1332" s="523">
        <f t="shared" si="80"/>
        <v>44926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">
      <c r="A1333" s="89" t="str">
        <f t="shared" si="78"/>
        <v>Ейч Ар Кепитъл АД</v>
      </c>
      <c r="B1333" s="89" t="str">
        <f t="shared" si="79"/>
        <v>204654533</v>
      </c>
      <c r="C1333" s="523">
        <f t="shared" si="80"/>
        <v>44926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">
      <c r="A1334" s="89" t="str">
        <f t="shared" si="78"/>
        <v>Ейч Ар Кепитъл АД</v>
      </c>
      <c r="B1334" s="89" t="str">
        <f t="shared" si="79"/>
        <v>204654533</v>
      </c>
      <c r="C1334" s="523">
        <f t="shared" si="80"/>
        <v>44926</v>
      </c>
      <c r="D1334" s="89" t="s">
        <v>807</v>
      </c>
      <c r="E1334" s="89">
        <v>4</v>
      </c>
      <c r="F1334" s="89" t="s">
        <v>799</v>
      </c>
      <c r="H1334" s="445">
        <f>'Справка 5'!F148</f>
        <v>2309</v>
      </c>
    </row>
    <row r="1335" spans="1:8" ht="15">
      <c r="A1335" s="89" t="str">
        <f t="shared" si="78"/>
        <v>Ейч Ар Кепитъл АД</v>
      </c>
      <c r="B1335" s="89" t="str">
        <f t="shared" si="79"/>
        <v>204654533</v>
      </c>
      <c r="C1335" s="523">
        <f t="shared" si="80"/>
        <v>44926</v>
      </c>
      <c r="D1335" s="89" t="s">
        <v>809</v>
      </c>
      <c r="E1335" s="89">
        <v>4</v>
      </c>
      <c r="F1335" s="89" t="s">
        <v>803</v>
      </c>
      <c r="H1335" s="445">
        <f>'Справка 5'!F149</f>
        <v>2309</v>
      </c>
    </row>
  </sheetData>
  <sheetProtection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13.28125" style="0" customWidth="1"/>
  </cols>
  <sheetData>
    <row r="1" ht="14.25">
      <c r="A1" t="s">
        <v>955</v>
      </c>
    </row>
    <row r="2" ht="14.25">
      <c r="A2" t="s">
        <v>956</v>
      </c>
    </row>
    <row r="5" ht="14.25">
      <c r="A5" t="s">
        <v>984</v>
      </c>
    </row>
    <row r="6" ht="14.25">
      <c r="A6" t="s">
        <v>967</v>
      </c>
    </row>
    <row r="7" ht="14.25">
      <c r="A7" t="s">
        <v>985</v>
      </c>
    </row>
    <row r="11" ht="14.25">
      <c r="A11" t="s">
        <v>923</v>
      </c>
    </row>
    <row r="12" ht="14.25">
      <c r="A12" t="s">
        <v>924</v>
      </c>
    </row>
    <row r="13" ht="14.25">
      <c r="A13" t="s">
        <v>983</v>
      </c>
    </row>
  </sheetData>
  <sheetProtection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5"/>
  <sheetViews>
    <sheetView tabSelected="1" view="pageBreakPreview" zoomScale="85" zoomScaleNormal="85" zoomScaleSheetLayoutView="85" zoomScalePageLayoutView="0" workbookViewId="0" topLeftCell="A88">
      <selection activeCell="E101" sqref="E101"/>
    </sheetView>
  </sheetViews>
  <sheetFormatPr defaultColWidth="9.28125" defaultRowHeight="15"/>
  <cols>
    <col min="1" max="1" width="53.00390625" style="40" customWidth="1"/>
    <col min="2" max="2" width="10.7109375" style="40" customWidth="1"/>
    <col min="3" max="3" width="13.28125" style="40" customWidth="1"/>
    <col min="4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">
      <c r="A1" s="15" t="s">
        <v>810</v>
      </c>
      <c r="B1" s="25"/>
      <c r="C1" s="25"/>
      <c r="D1" s="25"/>
      <c r="H1" s="14"/>
    </row>
    <row r="2" spans="1:8" s="13" customFormat="1" ht="1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">
      <c r="A3" s="25"/>
      <c r="B3" s="18"/>
      <c r="C3" s="18"/>
      <c r="D3" s="18"/>
      <c r="E3" s="44"/>
      <c r="F3" s="19"/>
      <c r="G3" s="20"/>
      <c r="H3" s="20"/>
    </row>
    <row r="4" spans="1:8" s="13" customFormat="1" ht="15">
      <c r="A4" s="64" t="str">
        <f>CONCATENATE("на ",UPPER(pdeName))</f>
        <v>на ЕЙЧ АР КЕПИТЪЛ АД</v>
      </c>
      <c r="B4" s="18"/>
      <c r="C4" s="18"/>
      <c r="D4" s="18"/>
      <c r="H4" s="17"/>
    </row>
    <row r="5" spans="1:8" s="13" customFormat="1" ht="15">
      <c r="A5" s="64" t="str">
        <f>CONCATENATE("ЕИК по БУЛСТАТ: ",pdeBulstat)</f>
        <v>ЕИК по БУЛСТАТ: 204654533</v>
      </c>
      <c r="B5" s="15"/>
      <c r="C5" s="15"/>
      <c r="D5" s="15"/>
      <c r="H5" s="69"/>
    </row>
    <row r="6" spans="1:8" s="13" customFormat="1" ht="15">
      <c r="A6" s="64" t="str">
        <f>CONCATENATE("към ",TEXT(endDate,"dd.mm.yyyy")," г.")</f>
        <v>към 31.12.2022 г.</v>
      </c>
      <c r="B6" s="15"/>
      <c r="C6" s="15"/>
      <c r="D6" s="15"/>
      <c r="H6" s="68"/>
    </row>
    <row r="7" spans="1:8" s="13" customFormat="1" ht="15.7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9113</v>
      </c>
      <c r="H12" s="161">
        <v>3038</v>
      </c>
    </row>
    <row r="13" spans="1:8" ht="1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>
        <v>9113</v>
      </c>
      <c r="H13" s="161">
        <v>3038</v>
      </c>
    </row>
    <row r="14" spans="1:8" ht="15">
      <c r="A14" s="76" t="s">
        <v>30</v>
      </c>
      <c r="B14" s="78" t="s">
        <v>31</v>
      </c>
      <c r="C14" s="162"/>
      <c r="D14" s="161"/>
      <c r="E14" s="76" t="s">
        <v>32</v>
      </c>
      <c r="F14" s="80" t="s">
        <v>33</v>
      </c>
      <c r="G14" s="162"/>
      <c r="H14" s="161"/>
    </row>
    <row r="15" spans="1:8" ht="15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 ht="15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8" ht="1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0.7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9113</v>
      </c>
      <c r="H18" s="552">
        <f>H12+H15+H16+H17</f>
        <v>3038</v>
      </c>
    </row>
    <row r="19" spans="1:8" ht="15.75">
      <c r="A19" s="76" t="s">
        <v>49</v>
      </c>
      <c r="B19" s="78" t="s">
        <v>50</v>
      </c>
      <c r="C19" s="162"/>
      <c r="D19" s="161">
        <v>2</v>
      </c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0</v>
      </c>
      <c r="D20" s="540">
        <f>SUM(D12:D19)</f>
        <v>2</v>
      </c>
      <c r="E20" s="76" t="s">
        <v>54</v>
      </c>
      <c r="F20" s="80" t="s">
        <v>55</v>
      </c>
      <c r="G20" s="162">
        <v>2143</v>
      </c>
      <c r="H20" s="161">
        <v>2143</v>
      </c>
    </row>
    <row r="21" spans="1:8" ht="15.75">
      <c r="A21" s="85" t="s">
        <v>56</v>
      </c>
      <c r="B21" s="82" t="s">
        <v>57</v>
      </c>
      <c r="C21" s="425"/>
      <c r="D21" s="426"/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0</v>
      </c>
      <c r="H22" s="538">
        <f>SUM(H23:H25)</f>
        <v>0</v>
      </c>
      <c r="M22" s="83"/>
    </row>
    <row r="23" spans="1:8" ht="1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/>
      <c r="H23" s="161"/>
    </row>
    <row r="24" spans="1:13" ht="1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2143</v>
      </c>
      <c r="H26" s="540">
        <f>H20+H21+H22</f>
        <v>2143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0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3612</v>
      </c>
      <c r="H28" s="538">
        <f>SUM(H29:H31)</f>
        <v>4866</v>
      </c>
      <c r="M28" s="83"/>
    </row>
    <row r="29" spans="1:8" ht="15">
      <c r="A29" s="76"/>
      <c r="B29" s="78"/>
      <c r="C29" s="537"/>
      <c r="D29" s="538"/>
      <c r="E29" s="76" t="s">
        <v>86</v>
      </c>
      <c r="F29" s="80" t="s">
        <v>87</v>
      </c>
      <c r="G29" s="162">
        <f>7572-G32</f>
        <v>3612</v>
      </c>
      <c r="H29" s="161">
        <f>9759-H32</f>
        <v>4866</v>
      </c>
    </row>
    <row r="30" spans="1:13" ht="1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1"/>
      <c r="M30" s="83"/>
    </row>
    <row r="31" spans="1:8" ht="1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3960</v>
      </c>
      <c r="H32" s="161">
        <v>4893</v>
      </c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7572</v>
      </c>
      <c r="H34" s="540">
        <f>H28+H32+H33</f>
        <v>9759</v>
      </c>
    </row>
    <row r="35" spans="1:8" ht="15">
      <c r="A35" s="76" t="s">
        <v>106</v>
      </c>
      <c r="B35" s="78" t="s">
        <v>107</v>
      </c>
      <c r="C35" s="537">
        <f>SUM(C36:C39)</f>
        <v>20637</v>
      </c>
      <c r="D35" s="538">
        <f>SUM(D36:D39)</f>
        <v>15034</v>
      </c>
      <c r="E35" s="76"/>
      <c r="F35" s="84"/>
      <c r="G35" s="555"/>
      <c r="H35" s="556"/>
    </row>
    <row r="36" spans="1:8" ht="15">
      <c r="A36" s="76" t="s">
        <v>108</v>
      </c>
      <c r="B36" s="78" t="s">
        <v>109</v>
      </c>
      <c r="C36" s="162">
        <v>1152</v>
      </c>
      <c r="D36" s="161">
        <v>1736</v>
      </c>
      <c r="E36" s="168"/>
      <c r="F36" s="86"/>
      <c r="G36" s="555"/>
      <c r="H36" s="556"/>
    </row>
    <row r="37" spans="1:8" ht="1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18828</v>
      </c>
      <c r="H37" s="542">
        <f>H26+H18+H34</f>
        <v>14940</v>
      </c>
    </row>
    <row r="38" spans="1:13" ht="15">
      <c r="A38" s="76" t="s">
        <v>113</v>
      </c>
      <c r="B38" s="78" t="s">
        <v>114</v>
      </c>
      <c r="C38" s="162">
        <v>10879</v>
      </c>
      <c r="D38" s="161">
        <v>6604</v>
      </c>
      <c r="E38" s="76"/>
      <c r="F38" s="84"/>
      <c r="G38" s="555"/>
      <c r="H38" s="556"/>
      <c r="M38" s="83"/>
    </row>
    <row r="39" spans="1:8" ht="15.75" thickBot="1">
      <c r="A39" s="76" t="s">
        <v>115</v>
      </c>
      <c r="B39" s="78" t="s">
        <v>116</v>
      </c>
      <c r="C39" s="162">
        <f>20637-C38-C36</f>
        <v>8606</v>
      </c>
      <c r="D39" s="161">
        <f>15034-D38-D36</f>
        <v>6694</v>
      </c>
      <c r="E39" s="178"/>
      <c r="F39" s="179"/>
      <c r="G39" s="557"/>
      <c r="H39" s="558"/>
    </row>
    <row r="40" spans="1:13" ht="1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5.7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/>
      <c r="H45" s="161"/>
    </row>
    <row r="46" spans="1:13" ht="15.75">
      <c r="A46" s="422" t="s">
        <v>137</v>
      </c>
      <c r="B46" s="82" t="s">
        <v>138</v>
      </c>
      <c r="C46" s="539">
        <f>C35+C40+C45</f>
        <v>20637</v>
      </c>
      <c r="D46" s="540">
        <f>D35+D40+D45</f>
        <v>15034</v>
      </c>
      <c r="E46" s="166" t="s">
        <v>139</v>
      </c>
      <c r="F46" s="80" t="s">
        <v>140</v>
      </c>
      <c r="G46" s="162"/>
      <c r="H46" s="161"/>
      <c r="M46" s="83"/>
    </row>
    <row r="47" spans="1:8" ht="1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8" ht="1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0</v>
      </c>
      <c r="H50" s="538">
        <f>SUM(H44:H49)</f>
        <v>0</v>
      </c>
    </row>
    <row r="51" spans="1:8" ht="15">
      <c r="A51" s="643" t="s">
        <v>79</v>
      </c>
      <c r="B51" s="78" t="s">
        <v>155</v>
      </c>
      <c r="C51" s="162">
        <v>568</v>
      </c>
      <c r="D51" s="161">
        <v>110</v>
      </c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568</v>
      </c>
      <c r="D52" s="540">
        <f>SUM(D48:D51)</f>
        <v>110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>
        <v>1473</v>
      </c>
      <c r="H54" s="161">
        <v>1057</v>
      </c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31.5" thickBot="1">
      <c r="A56" s="424" t="s">
        <v>170</v>
      </c>
      <c r="B56" s="173" t="s">
        <v>171</v>
      </c>
      <c r="C56" s="543">
        <f>C20+C21+C22+C28+C33+C46+C52+C54+C55</f>
        <v>21205</v>
      </c>
      <c r="D56" s="544">
        <f>D20+D21+D22+D28+D33+D46+D52+D54+D55</f>
        <v>15146</v>
      </c>
      <c r="E56" s="85" t="s">
        <v>850</v>
      </c>
      <c r="F56" s="84" t="s">
        <v>172</v>
      </c>
      <c r="G56" s="541">
        <f>G50+G52+G53+G54+G55</f>
        <v>1473</v>
      </c>
      <c r="H56" s="542">
        <f>H50+H52+H53+H54+H55</f>
        <v>1057</v>
      </c>
      <c r="M56" s="83"/>
    </row>
    <row r="57" spans="1:8" ht="1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0.7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/>
      <c r="H59" s="161"/>
    </row>
    <row r="60" spans="1:13" ht="1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/>
      <c r="H60" s="161"/>
      <c r="M60" s="83"/>
    </row>
    <row r="61" spans="1:8" ht="1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1058</v>
      </c>
      <c r="H61" s="538">
        <f>SUM(H62:H68)</f>
        <v>596</v>
      </c>
    </row>
    <row r="62" spans="1:13" ht="1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1049</v>
      </c>
      <c r="H62" s="161">
        <v>468</v>
      </c>
      <c r="M62" s="83"/>
    </row>
    <row r="63" spans="1:8" ht="1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>
        <v>85</v>
      </c>
    </row>
    <row r="64" spans="1:13" ht="1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9</v>
      </c>
      <c r="H64" s="161">
        <v>42</v>
      </c>
      <c r="M64" s="83"/>
    </row>
    <row r="65" spans="1:8" ht="15.75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/>
      <c r="H65" s="161"/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/>
      <c r="H66" s="161"/>
    </row>
    <row r="67" spans="1:8" ht="1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/>
      <c r="H67" s="161"/>
    </row>
    <row r="68" spans="1:8" ht="15">
      <c r="A68" s="76" t="s">
        <v>206</v>
      </c>
      <c r="B68" s="78" t="s">
        <v>207</v>
      </c>
      <c r="C68" s="162">
        <v>8</v>
      </c>
      <c r="D68" s="161">
        <v>8</v>
      </c>
      <c r="E68" s="76" t="s">
        <v>212</v>
      </c>
      <c r="F68" s="80" t="s">
        <v>213</v>
      </c>
      <c r="G68" s="162"/>
      <c r="H68" s="161">
        <v>1</v>
      </c>
    </row>
    <row r="69" spans="1:8" ht="15">
      <c r="A69" s="76" t="s">
        <v>210</v>
      </c>
      <c r="B69" s="78" t="s">
        <v>211</v>
      </c>
      <c r="C69" s="162"/>
      <c r="D69" s="161"/>
      <c r="E69" s="166" t="s">
        <v>79</v>
      </c>
      <c r="F69" s="80" t="s">
        <v>216</v>
      </c>
      <c r="G69" s="162">
        <v>50</v>
      </c>
      <c r="H69" s="161">
        <v>51</v>
      </c>
    </row>
    <row r="70" spans="1:8" ht="15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1108</v>
      </c>
      <c r="H71" s="540">
        <f>H59+H60+H61+H69+H70</f>
        <v>647</v>
      </c>
    </row>
    <row r="72" spans="1:8" ht="1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>
        <v>110</v>
      </c>
      <c r="D75" s="161"/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118</v>
      </c>
      <c r="D76" s="540">
        <f>SUM(D68:D75)</f>
        <v>8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1108</v>
      </c>
      <c r="H79" s="542">
        <f>H71+H73+H75+H77</f>
        <v>647</v>
      </c>
    </row>
    <row r="80" spans="1:8" ht="1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">
      <c r="A88" s="76" t="s">
        <v>252</v>
      </c>
      <c r="B88" s="78" t="s">
        <v>253</v>
      </c>
      <c r="C88" s="162">
        <v>3</v>
      </c>
      <c r="D88" s="161">
        <v>3</v>
      </c>
      <c r="E88" s="172"/>
      <c r="F88" s="88"/>
      <c r="G88" s="562"/>
      <c r="H88" s="563"/>
      <c r="M88" s="83"/>
    </row>
    <row r="89" spans="1:8" ht="15">
      <c r="A89" s="76" t="s">
        <v>254</v>
      </c>
      <c r="B89" s="78" t="s">
        <v>255</v>
      </c>
      <c r="C89" s="162">
        <v>80</v>
      </c>
      <c r="D89" s="161">
        <v>1487</v>
      </c>
      <c r="E89" s="169"/>
      <c r="F89" s="88"/>
      <c r="G89" s="562"/>
      <c r="H89" s="563"/>
    </row>
    <row r="90" spans="1:13" ht="15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8" ht="15">
      <c r="A91" s="76" t="s">
        <v>258</v>
      </c>
      <c r="B91" s="78" t="s">
        <v>259</v>
      </c>
      <c r="C91" s="162">
        <v>3</v>
      </c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86</v>
      </c>
      <c r="D92" s="540">
        <f>SUM(D88:D91)</f>
        <v>1490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/>
      <c r="D93" s="428"/>
      <c r="E93" s="169"/>
      <c r="F93" s="88"/>
      <c r="G93" s="562"/>
      <c r="H93" s="563"/>
    </row>
    <row r="94" spans="1:13" ht="15.75" thickBot="1">
      <c r="A94" s="424" t="s">
        <v>263</v>
      </c>
      <c r="B94" s="173" t="s">
        <v>264</v>
      </c>
      <c r="C94" s="543">
        <f>C65+C76+C85+C92+C93</f>
        <v>204</v>
      </c>
      <c r="D94" s="544">
        <f>D65+D76+D85+D92+D93</f>
        <v>1498</v>
      </c>
      <c r="E94" s="191"/>
      <c r="F94" s="192"/>
      <c r="G94" s="564"/>
      <c r="H94" s="565"/>
      <c r="M94" s="83"/>
    </row>
    <row r="95" spans="1:8" ht="31.5" thickBot="1">
      <c r="A95" s="436" t="s">
        <v>265</v>
      </c>
      <c r="B95" s="437" t="s">
        <v>266</v>
      </c>
      <c r="C95" s="545">
        <f>C94+C56</f>
        <v>21409</v>
      </c>
      <c r="D95" s="546">
        <f>D94+D56</f>
        <v>16644</v>
      </c>
      <c r="E95" s="193" t="s">
        <v>936</v>
      </c>
      <c r="F95" s="438" t="s">
        <v>268</v>
      </c>
      <c r="G95" s="545">
        <f>G37+G40+G56+G79</f>
        <v>21409</v>
      </c>
      <c r="H95" s="546">
        <f>H37+H40+H56+H79</f>
        <v>16644</v>
      </c>
    </row>
    <row r="96" spans="1:13" ht="15">
      <c r="A96" s="146"/>
      <c r="B96" s="515"/>
      <c r="C96" s="146"/>
      <c r="D96" s="146"/>
      <c r="E96" s="516"/>
      <c r="M96" s="83"/>
    </row>
    <row r="97" spans="1:13" ht="15">
      <c r="A97" s="518"/>
      <c r="B97" s="515"/>
      <c r="C97" s="146"/>
      <c r="D97" s="146"/>
      <c r="E97" s="516"/>
      <c r="M97" s="83"/>
    </row>
    <row r="98" spans="1:13" ht="15">
      <c r="A98" s="622" t="s">
        <v>968</v>
      </c>
      <c r="B98" s="647">
        <f>pdeReportingDate</f>
        <v>45022</v>
      </c>
      <c r="C98" s="647"/>
      <c r="D98" s="647"/>
      <c r="E98" s="647"/>
      <c r="F98" s="647"/>
      <c r="G98" s="647"/>
      <c r="H98" s="647"/>
      <c r="M98" s="83"/>
    </row>
    <row r="99" spans="1:13" ht="15">
      <c r="A99" s="622"/>
      <c r="B99" s="46"/>
      <c r="C99" s="46"/>
      <c r="D99" s="46"/>
      <c r="E99" s="46"/>
      <c r="F99" s="46"/>
      <c r="G99" s="46"/>
      <c r="H99" s="46"/>
      <c r="M99" s="83"/>
    </row>
    <row r="100" spans="1:8" ht="15">
      <c r="A100" s="623" t="s">
        <v>8</v>
      </c>
      <c r="B100" s="648" t="str">
        <f>authorName</f>
        <v>Илияна Иванова Йорданова</v>
      </c>
      <c r="C100" s="648"/>
      <c r="D100" s="648"/>
      <c r="E100" s="648"/>
      <c r="F100" s="648"/>
      <c r="G100" s="648"/>
      <c r="H100" s="648"/>
    </row>
    <row r="101" spans="1:8" ht="15">
      <c r="A101" s="623"/>
      <c r="B101" s="68"/>
      <c r="C101" s="68"/>
      <c r="D101" s="68"/>
      <c r="E101" s="68"/>
      <c r="F101" s="68"/>
      <c r="G101" s="68"/>
      <c r="H101" s="68"/>
    </row>
    <row r="102" spans="1:8" ht="15.75">
      <c r="A102" s="623" t="s">
        <v>920</v>
      </c>
      <c r="B102" s="649"/>
      <c r="C102" s="649"/>
      <c r="D102" s="649"/>
      <c r="E102" s="649"/>
      <c r="F102" s="649"/>
      <c r="G102" s="649"/>
      <c r="H102" s="649"/>
    </row>
    <row r="103" spans="1:13" ht="21.75" customHeight="1">
      <c r="A103" s="624"/>
      <c r="B103" s="650" t="str">
        <f>Начална!B17</f>
        <v>Христо Георгиев Христов</v>
      </c>
      <c r="C103" s="646"/>
      <c r="D103" s="646"/>
      <c r="E103" s="646"/>
      <c r="M103" s="83"/>
    </row>
    <row r="104" spans="1:5" ht="21.75" customHeight="1">
      <c r="A104" s="624"/>
      <c r="B104" s="646"/>
      <c r="C104" s="646"/>
      <c r="D104" s="646"/>
      <c r="E104" s="646"/>
    </row>
    <row r="105" spans="1:13" ht="21.75" customHeight="1">
      <c r="A105" s="624"/>
      <c r="B105" s="646"/>
      <c r="C105" s="646"/>
      <c r="D105" s="646"/>
      <c r="E105" s="646"/>
      <c r="M105" s="83"/>
    </row>
    <row r="106" spans="1:5" ht="21.75" customHeight="1">
      <c r="A106" s="624"/>
      <c r="B106" s="646"/>
      <c r="C106" s="646"/>
      <c r="D106" s="646"/>
      <c r="E106" s="646"/>
    </row>
    <row r="107" spans="1:13" ht="21.75" customHeight="1">
      <c r="A107" s="624"/>
      <c r="B107" s="646"/>
      <c r="C107" s="646"/>
      <c r="D107" s="646"/>
      <c r="E107" s="646"/>
      <c r="M107" s="83"/>
    </row>
    <row r="108" spans="1:5" ht="21.75" customHeight="1">
      <c r="A108" s="624"/>
      <c r="B108" s="646"/>
      <c r="C108" s="646"/>
      <c r="D108" s="646"/>
      <c r="E108" s="646"/>
    </row>
    <row r="109" spans="1:13" ht="21.75" customHeight="1">
      <c r="A109" s="624"/>
      <c r="B109" s="646"/>
      <c r="C109" s="646"/>
      <c r="D109" s="646"/>
      <c r="E109" s="646"/>
      <c r="M109" s="83"/>
    </row>
    <row r="117" ht="15">
      <c r="E117" s="516"/>
    </row>
    <row r="119" spans="5:13" ht="15">
      <c r="E119" s="516"/>
      <c r="M119" s="83"/>
    </row>
    <row r="121" spans="5:13" ht="15">
      <c r="E121" s="516"/>
      <c r="M121" s="83"/>
    </row>
    <row r="123" ht="15">
      <c r="E123" s="516"/>
    </row>
    <row r="125" spans="5:13" ht="15">
      <c r="E125" s="516"/>
      <c r="M125" s="83"/>
    </row>
    <row r="127" spans="5:13" ht="15">
      <c r="E127" s="516"/>
      <c r="M127" s="83"/>
    </row>
    <row r="129" ht="15">
      <c r="M129" s="83"/>
    </row>
    <row r="131" ht="15">
      <c r="M131" s="83"/>
    </row>
    <row r="133" ht="15">
      <c r="M133" s="83"/>
    </row>
    <row r="135" spans="5:13" ht="15">
      <c r="E135" s="516"/>
      <c r="M135" s="83"/>
    </row>
    <row r="137" spans="5:13" ht="15">
      <c r="E137" s="516"/>
      <c r="M137" s="83"/>
    </row>
    <row r="139" spans="5:13" ht="15">
      <c r="E139" s="516"/>
      <c r="M139" s="83"/>
    </row>
    <row r="141" spans="5:13" ht="15">
      <c r="E141" s="516"/>
      <c r="M141" s="83"/>
    </row>
    <row r="143" ht="15">
      <c r="E143" s="516"/>
    </row>
    <row r="145" ht="15">
      <c r="E145" s="516"/>
    </row>
    <row r="147" ht="15">
      <c r="E147" s="516"/>
    </row>
    <row r="149" spans="5:13" ht="15">
      <c r="E149" s="516"/>
      <c r="M149" s="83"/>
    </row>
    <row r="151" ht="15">
      <c r="M151" s="83"/>
    </row>
    <row r="153" ht="15">
      <c r="M153" s="83"/>
    </row>
    <row r="159" ht="15">
      <c r="E159" s="516"/>
    </row>
    <row r="161" spans="1:18" s="517" customFormat="1" ht="1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2"/>
  <rowBreaks count="1" manualBreakCount="1">
    <brk id="56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3"/>
  <sheetViews>
    <sheetView view="pageBreakPreview" zoomScale="80" zoomScaleNormal="70" zoomScaleSheetLayoutView="80" zoomScalePageLayoutView="0" workbookViewId="0" topLeftCell="A29">
      <selection activeCell="C42" sqref="C42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">
      <c r="A3" s="25"/>
      <c r="B3" s="18"/>
      <c r="C3" s="18"/>
      <c r="D3" s="18"/>
      <c r="E3" s="55"/>
      <c r="F3" s="57"/>
      <c r="G3" s="13"/>
      <c r="H3" s="13"/>
    </row>
    <row r="4" spans="1:8" ht="15">
      <c r="A4" s="64" t="str">
        <f>CONCATENATE("на ",UPPER(pdeName))</f>
        <v>на ЕЙЧ АР КЕПИТЪЛ АД</v>
      </c>
      <c r="B4" s="18"/>
      <c r="C4" s="18"/>
      <c r="D4" s="18"/>
      <c r="E4" s="55"/>
      <c r="F4" s="45"/>
      <c r="G4" s="152"/>
      <c r="H4" s="59"/>
    </row>
    <row r="5" spans="1:8" ht="15">
      <c r="A5" s="64" t="str">
        <f>CONCATENATE("ЕИК по БУЛСТАТ: ",pdeBulstat)</f>
        <v>ЕИК по БУЛСТАТ: 204654533</v>
      </c>
      <c r="B5" s="509"/>
      <c r="C5" s="509"/>
      <c r="D5" s="509"/>
      <c r="E5" s="13"/>
      <c r="F5" s="67"/>
      <c r="G5" s="68"/>
      <c r="H5" s="13"/>
    </row>
    <row r="6" spans="1:8" ht="15">
      <c r="A6" s="64" t="str">
        <f>CONCATENATE("към ",TEXT(endDate,"dd.mm.yyyy")," г.")</f>
        <v>към 31.12.2022 г.</v>
      </c>
      <c r="B6" s="15"/>
      <c r="C6" s="15"/>
      <c r="D6" s="15"/>
      <c r="E6" s="13"/>
      <c r="F6" s="67"/>
      <c r="G6" s="70"/>
      <c r="H6" s="13"/>
    </row>
    <row r="7" spans="1:8" ht="15.75" thickBot="1">
      <c r="A7" s="27"/>
      <c r="B7" s="13"/>
      <c r="G7" s="13"/>
      <c r="H7" s="30" t="s">
        <v>820</v>
      </c>
    </row>
    <row r="8" spans="1:8" ht="30.7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">
      <c r="A12" s="159" t="s">
        <v>275</v>
      </c>
      <c r="B12" s="157" t="s">
        <v>276</v>
      </c>
      <c r="C12" s="277"/>
      <c r="D12" s="278"/>
      <c r="E12" s="159" t="s">
        <v>277</v>
      </c>
      <c r="F12" s="204" t="s">
        <v>278</v>
      </c>
      <c r="G12" s="277"/>
      <c r="H12" s="278"/>
    </row>
    <row r="13" spans="1:8" ht="15">
      <c r="A13" s="159" t="s">
        <v>279</v>
      </c>
      <c r="B13" s="157" t="s">
        <v>280</v>
      </c>
      <c r="C13" s="277">
        <v>56</v>
      </c>
      <c r="D13" s="278">
        <v>69</v>
      </c>
      <c r="E13" s="159" t="s">
        <v>281</v>
      </c>
      <c r="F13" s="204" t="s">
        <v>282</v>
      </c>
      <c r="G13" s="277"/>
      <c r="H13" s="278"/>
    </row>
    <row r="14" spans="1:8" ht="15">
      <c r="A14" s="159" t="s">
        <v>283</v>
      </c>
      <c r="B14" s="157" t="s">
        <v>284</v>
      </c>
      <c r="C14" s="277">
        <v>2</v>
      </c>
      <c r="D14" s="278">
        <v>1</v>
      </c>
      <c r="E14" s="159" t="s">
        <v>285</v>
      </c>
      <c r="F14" s="204" t="s">
        <v>286</v>
      </c>
      <c r="G14" s="277"/>
      <c r="H14" s="278"/>
    </row>
    <row r="15" spans="1:8" ht="15">
      <c r="A15" s="159" t="s">
        <v>287</v>
      </c>
      <c r="B15" s="157" t="s">
        <v>288</v>
      </c>
      <c r="C15" s="277">
        <v>10</v>
      </c>
      <c r="D15" s="278">
        <v>30</v>
      </c>
      <c r="E15" s="159" t="s">
        <v>79</v>
      </c>
      <c r="F15" s="204" t="s">
        <v>289</v>
      </c>
      <c r="G15" s="277"/>
      <c r="H15" s="278"/>
    </row>
    <row r="16" spans="1:8" ht="15.75">
      <c r="A16" s="159" t="s">
        <v>290</v>
      </c>
      <c r="B16" s="157" t="s">
        <v>291</v>
      </c>
      <c r="C16" s="277"/>
      <c r="D16" s="278"/>
      <c r="E16" s="200" t="s">
        <v>52</v>
      </c>
      <c r="F16" s="226" t="s">
        <v>292</v>
      </c>
      <c r="G16" s="566">
        <f>SUM(G12:G15)</f>
        <v>0</v>
      </c>
      <c r="H16" s="567">
        <f>SUM(H12:H15)</f>
        <v>0</v>
      </c>
    </row>
    <row r="17" spans="1:8" ht="30.75">
      <c r="A17" s="159" t="s">
        <v>293</v>
      </c>
      <c r="B17" s="157" t="s">
        <v>294</v>
      </c>
      <c r="C17" s="277"/>
      <c r="D17" s="278"/>
      <c r="E17" s="159"/>
      <c r="F17" s="201"/>
      <c r="G17" s="155"/>
      <c r="H17" s="206"/>
    </row>
    <row r="18" spans="1:8" ht="30.7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 ht="15">
      <c r="A19" s="159" t="s">
        <v>299</v>
      </c>
      <c r="B19" s="157" t="s">
        <v>300</v>
      </c>
      <c r="C19" s="277"/>
      <c r="D19" s="278"/>
      <c r="E19" s="159" t="s">
        <v>301</v>
      </c>
      <c r="F19" s="201" t="s">
        <v>302</v>
      </c>
      <c r="G19" s="277"/>
      <c r="H19" s="278"/>
    </row>
    <row r="20" spans="1:8" ht="15.75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68</v>
      </c>
      <c r="D22" s="567">
        <f>SUM(D12:D18)+D19</f>
        <v>100</v>
      </c>
      <c r="E22" s="159" t="s">
        <v>309</v>
      </c>
      <c r="F22" s="201" t="s">
        <v>310</v>
      </c>
      <c r="G22" s="277"/>
      <c r="H22" s="278"/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>
        <v>242</v>
      </c>
      <c r="H23" s="278">
        <v>291</v>
      </c>
    </row>
    <row r="24" spans="1:8" ht="30.7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>
        <f>3+5594</f>
        <v>5597</v>
      </c>
      <c r="H24" s="278">
        <v>5293</v>
      </c>
    </row>
    <row r="25" spans="1:8" ht="30.75">
      <c r="A25" s="159" t="s">
        <v>316</v>
      </c>
      <c r="B25" s="201" t="s">
        <v>317</v>
      </c>
      <c r="C25" s="277">
        <v>25</v>
      </c>
      <c r="D25" s="278">
        <v>20</v>
      </c>
      <c r="E25" s="159" t="s">
        <v>318</v>
      </c>
      <c r="F25" s="201" t="s">
        <v>319</v>
      </c>
      <c r="G25" s="277">
        <v>7</v>
      </c>
      <c r="H25" s="278">
        <v>1</v>
      </c>
    </row>
    <row r="26" spans="1:8" ht="30.75">
      <c r="A26" s="159" t="s">
        <v>320</v>
      </c>
      <c r="B26" s="201" t="s">
        <v>321</v>
      </c>
      <c r="C26" s="277">
        <v>1371</v>
      </c>
      <c r="D26" s="278">
        <v>56</v>
      </c>
      <c r="E26" s="159" t="s">
        <v>322</v>
      </c>
      <c r="F26" s="201" t="s">
        <v>323</v>
      </c>
      <c r="G26" s="277"/>
      <c r="H26" s="278"/>
    </row>
    <row r="27" spans="1:11" ht="30.75">
      <c r="A27" s="159" t="s">
        <v>324</v>
      </c>
      <c r="B27" s="201" t="s">
        <v>325</v>
      </c>
      <c r="C27" s="277">
        <v>4</v>
      </c>
      <c r="D27" s="278">
        <v>1</v>
      </c>
      <c r="E27" s="200" t="s">
        <v>104</v>
      </c>
      <c r="F27" s="202" t="s">
        <v>326</v>
      </c>
      <c r="G27" s="566">
        <f>SUM(G22:G26)</f>
        <v>5846</v>
      </c>
      <c r="H27" s="567">
        <f>SUM(H22:H26)</f>
        <v>5585</v>
      </c>
      <c r="J27" s="644"/>
      <c r="K27" s="644"/>
    </row>
    <row r="28" spans="1:8" ht="15">
      <c r="A28" s="159" t="s">
        <v>79</v>
      </c>
      <c r="B28" s="201" t="s">
        <v>327</v>
      </c>
      <c r="C28" s="277">
        <v>2</v>
      </c>
      <c r="D28" s="278">
        <v>2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1402</v>
      </c>
      <c r="D29" s="567">
        <f>SUM(D25:D28)</f>
        <v>79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0.75">
      <c r="A31" s="213" t="s">
        <v>329</v>
      </c>
      <c r="B31" s="195" t="s">
        <v>330</v>
      </c>
      <c r="C31" s="215">
        <f>C29+C22</f>
        <v>1470</v>
      </c>
      <c r="D31" s="216">
        <f>D29+D22</f>
        <v>179</v>
      </c>
      <c r="E31" s="213" t="s">
        <v>824</v>
      </c>
      <c r="F31" s="228" t="s">
        <v>331</v>
      </c>
      <c r="G31" s="215">
        <f>G16+G18+G27</f>
        <v>5846</v>
      </c>
      <c r="H31" s="216">
        <f>H16+H18+H27</f>
        <v>5585</v>
      </c>
    </row>
    <row r="32" spans="1:8" ht="1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4376</v>
      </c>
      <c r="D33" s="207">
        <f>IF((H31-D31)&gt;0,H31-D31,0)</f>
        <v>5406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2.2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1470</v>
      </c>
      <c r="D36" s="573">
        <f>D31-D34+D35</f>
        <v>179</v>
      </c>
      <c r="E36" s="224" t="s">
        <v>346</v>
      </c>
      <c r="F36" s="218" t="s">
        <v>347</v>
      </c>
      <c r="G36" s="229">
        <f>G35-G34+G31</f>
        <v>5846</v>
      </c>
      <c r="H36" s="230">
        <f>H35-H34+H31</f>
        <v>5585</v>
      </c>
    </row>
    <row r="37" spans="1:8" ht="15.75">
      <c r="A37" s="223" t="s">
        <v>348</v>
      </c>
      <c r="B37" s="195" t="s">
        <v>349</v>
      </c>
      <c r="C37" s="215">
        <f>IF((G36-C36)&gt;0,G36-C36,0)</f>
        <v>4376</v>
      </c>
      <c r="D37" s="216">
        <f>IF((H36-D36)&gt;0,H36-D36,0)</f>
        <v>5406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6">
        <v>416</v>
      </c>
      <c r="D38" s="567">
        <f>D39+D40+D41</f>
        <v>513</v>
      </c>
      <c r="E38" s="208"/>
      <c r="F38" s="156"/>
      <c r="G38" s="155"/>
      <c r="H38" s="206"/>
    </row>
    <row r="39" spans="1:8" ht="30.7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0.75">
      <c r="A40" s="159" t="s">
        <v>356</v>
      </c>
      <c r="B40" s="204" t="s">
        <v>357</v>
      </c>
      <c r="C40" s="277">
        <v>416</v>
      </c>
      <c r="D40" s="278">
        <v>513</v>
      </c>
      <c r="E40" s="208"/>
      <c r="F40" s="201"/>
      <c r="G40" s="155"/>
      <c r="H40" s="206"/>
    </row>
    <row r="41" spans="1:8" ht="1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">
      <c r="A42" s="197" t="s">
        <v>360</v>
      </c>
      <c r="B42" s="160" t="s">
        <v>361</v>
      </c>
      <c r="C42" s="205">
        <f>+IF((G36-C36-C38)&gt;0,G36-C36-C38,0)</f>
        <v>3960</v>
      </c>
      <c r="D42" s="207">
        <f>+IF((H36-D36-D38)&gt;0,H36-D36-D38,0)</f>
        <v>4893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5.75" thickBot="1">
      <c r="A44" s="224" t="s">
        <v>367</v>
      </c>
      <c r="B44" s="211" t="s">
        <v>368</v>
      </c>
      <c r="C44" s="229">
        <f>IF(G42=0,IF(C42-C43&gt;0,C42-C43+G43,0),IF(G42-G43&lt;0,G43-G42+C42,0))</f>
        <v>3960</v>
      </c>
      <c r="D44" s="230">
        <f>IF(H42=0,IF(D42-D43&gt;0,D42-D43+H43,0),IF(H42-H43&lt;0,H43-H42+D42,0))</f>
        <v>4893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5.75" thickBot="1">
      <c r="A45" s="232" t="s">
        <v>371</v>
      </c>
      <c r="B45" s="233" t="s">
        <v>372</v>
      </c>
      <c r="C45" s="568">
        <f>C36+C38+C42</f>
        <v>5846</v>
      </c>
      <c r="D45" s="569">
        <f>D36+D38+D42</f>
        <v>5585</v>
      </c>
      <c r="E45" s="232" t="s">
        <v>373</v>
      </c>
      <c r="F45" s="234" t="s">
        <v>374</v>
      </c>
      <c r="G45" s="568">
        <f>G42+G36</f>
        <v>5846</v>
      </c>
      <c r="H45" s="569">
        <f>H42+H36</f>
        <v>5585</v>
      </c>
    </row>
    <row r="46" spans="2:8" ht="15">
      <c r="B46" s="510"/>
      <c r="C46" s="511"/>
      <c r="D46" s="511"/>
      <c r="E46" s="512"/>
      <c r="G46" s="511"/>
      <c r="H46" s="511"/>
    </row>
    <row r="47" spans="1:8" ht="15">
      <c r="A47" s="651" t="s">
        <v>969</v>
      </c>
      <c r="B47" s="651"/>
      <c r="C47" s="651"/>
      <c r="D47" s="651"/>
      <c r="E47" s="651"/>
      <c r="G47" s="511"/>
      <c r="H47" s="511"/>
    </row>
    <row r="48" spans="2:8" ht="15">
      <c r="B48" s="510"/>
      <c r="C48" s="511"/>
      <c r="D48" s="511"/>
      <c r="E48" s="512"/>
      <c r="G48" s="511"/>
      <c r="H48" s="511"/>
    </row>
    <row r="49" spans="3:8" ht="15">
      <c r="C49" s="511"/>
      <c r="D49" s="511"/>
      <c r="G49" s="511"/>
      <c r="H49" s="511"/>
    </row>
    <row r="50" spans="1:13" s="37" customFormat="1" ht="15">
      <c r="A50" s="622" t="s">
        <v>968</v>
      </c>
      <c r="B50" s="647">
        <f>pdeReportingDate</f>
        <v>45022</v>
      </c>
      <c r="C50" s="647"/>
      <c r="D50" s="647"/>
      <c r="E50" s="647"/>
      <c r="F50" s="647"/>
      <c r="G50" s="647"/>
      <c r="H50" s="647"/>
      <c r="M50" s="83"/>
    </row>
    <row r="51" spans="1:13" s="37" customFormat="1" ht="15">
      <c r="A51" s="622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">
      <c r="A52" s="623" t="s">
        <v>8</v>
      </c>
      <c r="B52" s="648" t="str">
        <f>authorName</f>
        <v>Илияна Иванова Йорданова</v>
      </c>
      <c r="C52" s="648"/>
      <c r="D52" s="648"/>
      <c r="E52" s="648"/>
      <c r="F52" s="648"/>
      <c r="G52" s="648"/>
      <c r="H52" s="648"/>
    </row>
    <row r="53" spans="1:8" s="37" customFormat="1" ht="15">
      <c r="A53" s="623"/>
      <c r="B53" s="68"/>
      <c r="C53" s="68"/>
      <c r="D53" s="68"/>
      <c r="E53" s="68"/>
      <c r="F53" s="68"/>
      <c r="G53" s="68"/>
      <c r="H53" s="68"/>
    </row>
    <row r="54" spans="1:8" s="37" customFormat="1" ht="15">
      <c r="A54" s="623" t="s">
        <v>920</v>
      </c>
      <c r="B54" s="649"/>
      <c r="C54" s="649"/>
      <c r="D54" s="649"/>
      <c r="E54" s="649"/>
      <c r="F54" s="649"/>
      <c r="G54" s="649"/>
      <c r="H54" s="649"/>
    </row>
    <row r="55" spans="1:8" ht="15.75" customHeight="1">
      <c r="A55" s="624"/>
      <c r="B55" s="650" t="str">
        <f>Начална!B17</f>
        <v>Христо Георгиев Христов</v>
      </c>
      <c r="C55" s="646"/>
      <c r="D55" s="646"/>
      <c r="E55" s="646"/>
      <c r="F55" s="517"/>
      <c r="G55" s="40"/>
      <c r="H55" s="37"/>
    </row>
    <row r="56" spans="1:8" ht="15.75" customHeight="1">
      <c r="A56" s="624"/>
      <c r="B56" s="646"/>
      <c r="C56" s="646"/>
      <c r="D56" s="646"/>
      <c r="E56" s="646"/>
      <c r="F56" s="517"/>
      <c r="G56" s="40"/>
      <c r="H56" s="37"/>
    </row>
    <row r="57" spans="1:8" ht="15.75" customHeight="1">
      <c r="A57" s="624"/>
      <c r="B57" s="646"/>
      <c r="C57" s="646"/>
      <c r="D57" s="646"/>
      <c r="E57" s="646"/>
      <c r="F57" s="517"/>
      <c r="G57" s="40"/>
      <c r="H57" s="37"/>
    </row>
    <row r="58" spans="1:8" ht="15.75" customHeight="1">
      <c r="A58" s="624"/>
      <c r="B58" s="646"/>
      <c r="C58" s="646"/>
      <c r="D58" s="646"/>
      <c r="E58" s="646"/>
      <c r="F58" s="517"/>
      <c r="G58" s="40"/>
      <c r="H58" s="37"/>
    </row>
    <row r="59" spans="1:8" ht="15">
      <c r="A59" s="624"/>
      <c r="B59" s="646"/>
      <c r="C59" s="646"/>
      <c r="D59" s="646"/>
      <c r="E59" s="646"/>
      <c r="F59" s="517"/>
      <c r="G59" s="40"/>
      <c r="H59" s="37"/>
    </row>
    <row r="60" spans="1:8" ht="15">
      <c r="A60" s="624"/>
      <c r="B60" s="646"/>
      <c r="C60" s="646"/>
      <c r="D60" s="646"/>
      <c r="E60" s="646"/>
      <c r="F60" s="517"/>
      <c r="G60" s="40"/>
      <c r="H60" s="37"/>
    </row>
    <row r="61" spans="1:8" ht="15">
      <c r="A61" s="624"/>
      <c r="B61" s="646"/>
      <c r="C61" s="646"/>
      <c r="D61" s="646"/>
      <c r="E61" s="646"/>
      <c r="F61" s="517"/>
      <c r="G61" s="40"/>
      <c r="H61" s="37"/>
    </row>
    <row r="62" spans="3:8" ht="15">
      <c r="C62" s="511"/>
      <c r="D62" s="511"/>
      <c r="G62" s="511"/>
      <c r="H62" s="511"/>
    </row>
    <row r="63" spans="3:8" ht="15">
      <c r="C63" s="511"/>
      <c r="D63" s="511"/>
      <c r="G63" s="511"/>
      <c r="H63" s="511"/>
    </row>
    <row r="64" spans="3:8" ht="15">
      <c r="C64" s="511"/>
      <c r="D64" s="511"/>
      <c r="G64" s="511"/>
      <c r="H64" s="511"/>
    </row>
    <row r="65" spans="3:8" ht="15">
      <c r="C65" s="511"/>
      <c r="D65" s="511"/>
      <c r="G65" s="511"/>
      <c r="H65" s="511"/>
    </row>
    <row r="66" spans="3:8" ht="15">
      <c r="C66" s="511"/>
      <c r="D66" s="511"/>
      <c r="G66" s="511"/>
      <c r="H66" s="511"/>
    </row>
    <row r="67" spans="3:8" ht="15">
      <c r="C67" s="511"/>
      <c r="D67" s="511"/>
      <c r="G67" s="511"/>
      <c r="H67" s="511"/>
    </row>
    <row r="68" spans="3:8" ht="15">
      <c r="C68" s="511"/>
      <c r="D68" s="511"/>
      <c r="G68" s="511"/>
      <c r="H68" s="511"/>
    </row>
    <row r="69" spans="3:8" ht="15">
      <c r="C69" s="511"/>
      <c r="D69" s="511"/>
      <c r="G69" s="511"/>
      <c r="H69" s="511"/>
    </row>
    <row r="70" spans="3:8" ht="15">
      <c r="C70" s="511"/>
      <c r="D70" s="511"/>
      <c r="G70" s="511"/>
      <c r="H70" s="511"/>
    </row>
    <row r="71" spans="3:8" ht="15">
      <c r="C71" s="511"/>
      <c r="D71" s="511"/>
      <c r="G71" s="511"/>
      <c r="H71" s="511"/>
    </row>
    <row r="72" spans="3:8" ht="15">
      <c r="C72" s="511"/>
      <c r="D72" s="511"/>
      <c r="G72" s="511"/>
      <c r="H72" s="511"/>
    </row>
    <row r="73" spans="3:8" ht="15">
      <c r="C73" s="511"/>
      <c r="D73" s="511"/>
      <c r="G73" s="511"/>
      <c r="H73" s="511"/>
    </row>
    <row r="74" spans="3:8" ht="15">
      <c r="C74" s="511"/>
      <c r="D74" s="511"/>
      <c r="G74" s="511"/>
      <c r="H74" s="511"/>
    </row>
    <row r="75" spans="3:8" ht="15">
      <c r="C75" s="511"/>
      <c r="D75" s="511"/>
      <c r="G75" s="511"/>
      <c r="H75" s="511"/>
    </row>
    <row r="76" spans="3:8" ht="15">
      <c r="C76" s="511"/>
      <c r="D76" s="511"/>
      <c r="G76" s="511"/>
      <c r="H76" s="511"/>
    </row>
    <row r="77" spans="3:8" ht="15">
      <c r="C77" s="511"/>
      <c r="D77" s="511"/>
      <c r="G77" s="511"/>
      <c r="H77" s="511"/>
    </row>
    <row r="78" spans="3:8" ht="15">
      <c r="C78" s="511"/>
      <c r="D78" s="511"/>
      <c r="G78" s="511"/>
      <c r="H78" s="511"/>
    </row>
    <row r="79" spans="3:8" ht="15">
      <c r="C79" s="511"/>
      <c r="D79" s="511"/>
      <c r="G79" s="511"/>
      <c r="H79" s="511"/>
    </row>
    <row r="80" spans="3:8" ht="15">
      <c r="C80" s="511"/>
      <c r="D80" s="511"/>
      <c r="G80" s="511"/>
      <c r="H80" s="511"/>
    </row>
    <row r="81" spans="3:8" ht="15">
      <c r="C81" s="511"/>
      <c r="D81" s="511"/>
      <c r="G81" s="511"/>
      <c r="H81" s="511"/>
    </row>
    <row r="82" spans="3:8" ht="15">
      <c r="C82" s="511"/>
      <c r="D82" s="511"/>
      <c r="G82" s="511"/>
      <c r="H82" s="511"/>
    </row>
    <row r="83" spans="3:8" ht="15">
      <c r="C83" s="511"/>
      <c r="D83" s="511"/>
      <c r="G83" s="511"/>
      <c r="H83" s="511"/>
    </row>
    <row r="84" spans="3:8" ht="15">
      <c r="C84" s="511"/>
      <c r="D84" s="511"/>
      <c r="G84" s="511"/>
      <c r="H84" s="511"/>
    </row>
    <row r="85" spans="3:8" ht="15">
      <c r="C85" s="511"/>
      <c r="D85" s="511"/>
      <c r="G85" s="511"/>
      <c r="H85" s="511"/>
    </row>
    <row r="86" spans="3:8" ht="15">
      <c r="C86" s="511"/>
      <c r="D86" s="511"/>
      <c r="G86" s="511"/>
      <c r="H86" s="511"/>
    </row>
    <row r="87" spans="3:8" ht="15">
      <c r="C87" s="511"/>
      <c r="D87" s="511"/>
      <c r="G87" s="511"/>
      <c r="H87" s="511"/>
    </row>
    <row r="88" spans="3:8" ht="15">
      <c r="C88" s="511"/>
      <c r="D88" s="511"/>
      <c r="G88" s="511"/>
      <c r="H88" s="511"/>
    </row>
    <row r="89" spans="3:8" ht="15">
      <c r="C89" s="511"/>
      <c r="D89" s="511"/>
      <c r="G89" s="511"/>
      <c r="H89" s="511"/>
    </row>
    <row r="90" spans="3:8" ht="15">
      <c r="C90" s="511"/>
      <c r="D90" s="511"/>
      <c r="G90" s="511"/>
      <c r="H90" s="511"/>
    </row>
    <row r="91" spans="3:8" ht="15">
      <c r="C91" s="511"/>
      <c r="D91" s="511"/>
      <c r="G91" s="511"/>
      <c r="H91" s="511"/>
    </row>
    <row r="92" spans="3:8" ht="15">
      <c r="C92" s="511"/>
      <c r="D92" s="511"/>
      <c r="G92" s="511"/>
      <c r="H92" s="511"/>
    </row>
    <row r="93" spans="3:8" ht="15">
      <c r="C93" s="511"/>
      <c r="D93" s="511"/>
      <c r="G93" s="511"/>
      <c r="H93" s="511"/>
    </row>
    <row r="94" spans="3:8" ht="15">
      <c r="C94" s="511"/>
      <c r="D94" s="511"/>
      <c r="G94" s="511"/>
      <c r="H94" s="511"/>
    </row>
    <row r="95" spans="3:8" ht="15">
      <c r="C95" s="511"/>
      <c r="D95" s="511"/>
      <c r="G95" s="511"/>
      <c r="H95" s="511"/>
    </row>
    <row r="96" spans="3:8" ht="15">
      <c r="C96" s="511"/>
      <c r="D96" s="511"/>
      <c r="G96" s="511"/>
      <c r="H96" s="511"/>
    </row>
    <row r="97" spans="3:8" ht="15">
      <c r="C97" s="511"/>
      <c r="D97" s="511"/>
      <c r="G97" s="511"/>
      <c r="H97" s="511"/>
    </row>
    <row r="98" spans="3:8" ht="15">
      <c r="C98" s="511"/>
      <c r="D98" s="511"/>
      <c r="G98" s="511"/>
      <c r="H98" s="511"/>
    </row>
    <row r="99" spans="3:8" ht="15">
      <c r="C99" s="511"/>
      <c r="D99" s="511"/>
      <c r="G99" s="511"/>
      <c r="H99" s="511"/>
    </row>
    <row r="100" spans="3:8" ht="15">
      <c r="C100" s="511"/>
      <c r="D100" s="511"/>
      <c r="G100" s="511"/>
      <c r="H100" s="511"/>
    </row>
    <row r="101" spans="3:8" ht="15">
      <c r="C101" s="511"/>
      <c r="D101" s="511"/>
      <c r="G101" s="511"/>
      <c r="H101" s="511"/>
    </row>
    <row r="102" spans="3:8" ht="15">
      <c r="C102" s="511"/>
      <c r="D102" s="511"/>
      <c r="G102" s="511"/>
      <c r="H102" s="511"/>
    </row>
    <row r="103" spans="3:8" ht="15">
      <c r="C103" s="511"/>
      <c r="D103" s="511"/>
      <c r="G103" s="511"/>
      <c r="H103" s="511"/>
    </row>
  </sheetData>
  <sheetProtection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"/>
  <sheetViews>
    <sheetView zoomScaleSheetLayoutView="80" zoomScalePageLayoutView="0" workbookViewId="0" topLeftCell="A44">
      <selection activeCell="C42" sqref="C42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">
      <c r="A3" s="145"/>
      <c r="B3" s="31"/>
      <c r="C3" s="26"/>
      <c r="D3" s="26"/>
      <c r="E3" s="26"/>
      <c r="F3" s="13"/>
      <c r="G3" s="13"/>
      <c r="H3" s="13"/>
    </row>
    <row r="4" spans="1:5" ht="15">
      <c r="A4" s="64" t="str">
        <f>CONCATENATE("на ",UPPER(pdeName))</f>
        <v>на ЕЙЧ АР КЕПИТЪЛ АД</v>
      </c>
      <c r="B4" s="442"/>
      <c r="C4" s="45"/>
      <c r="D4" s="66"/>
      <c r="E4" s="13"/>
    </row>
    <row r="5" spans="1:5" ht="15">
      <c r="A5" s="64" t="str">
        <f>CONCATENATE("ЕИК по БУЛСТАТ: ",pdeBulstat)</f>
        <v>ЕИК по БУЛСТАТ: 204654533</v>
      </c>
      <c r="B5" s="443"/>
      <c r="C5" s="67"/>
      <c r="D5" s="68"/>
      <c r="E5" s="143"/>
    </row>
    <row r="6" spans="1:5" ht="15">
      <c r="A6" s="64" t="str">
        <f>CONCATENATE("към ",TEXT(endDate,"dd.mm.yyyy")," г.")</f>
        <v>към 31.12.2022 г.</v>
      </c>
      <c r="B6" s="442"/>
      <c r="C6" s="67"/>
      <c r="D6" s="70"/>
      <c r="E6" s="143"/>
    </row>
    <row r="7" spans="1:7" ht="15.7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5.7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">
      <c r="A11" s="239" t="s">
        <v>378</v>
      </c>
      <c r="B11" s="149" t="s">
        <v>379</v>
      </c>
      <c r="C11" s="162"/>
      <c r="D11" s="161"/>
    </row>
    <row r="12" spans="1:13" ht="15">
      <c r="A12" s="239" t="s">
        <v>380</v>
      </c>
      <c r="B12" s="149" t="s">
        <v>381</v>
      </c>
      <c r="C12" s="162">
        <v>-85</v>
      </c>
      <c r="D12" s="161">
        <v>-30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0.7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">
      <c r="A14" s="239" t="s">
        <v>384</v>
      </c>
      <c r="B14" s="149" t="s">
        <v>385</v>
      </c>
      <c r="C14" s="162">
        <v>-15</v>
      </c>
      <c r="D14" s="161">
        <v>-37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/>
      <c r="D15" s="161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0.75">
      <c r="A18" s="239" t="s">
        <v>392</v>
      </c>
      <c r="B18" s="149" t="s">
        <v>393</v>
      </c>
      <c r="C18" s="162"/>
      <c r="D18" s="161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">
      <c r="A20" s="239" t="s">
        <v>396</v>
      </c>
      <c r="B20" s="149" t="s">
        <v>397</v>
      </c>
      <c r="C20" s="162">
        <v>-3</v>
      </c>
      <c r="D20" s="161">
        <v>-30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5.75" thickBot="1">
      <c r="A21" s="253" t="s">
        <v>398</v>
      </c>
      <c r="B21" s="254" t="s">
        <v>399</v>
      </c>
      <c r="C21" s="590">
        <f>SUM(C11:C20)</f>
        <v>-103</v>
      </c>
      <c r="D21" s="591">
        <f>SUM(D11:D20)</f>
        <v>-97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">
      <c r="A23" s="239" t="s">
        <v>401</v>
      </c>
      <c r="B23" s="149" t="s">
        <v>402</v>
      </c>
      <c r="C23" s="162"/>
      <c r="D23" s="161">
        <v>-3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">
      <c r="A27" s="239" t="s">
        <v>409</v>
      </c>
      <c r="B27" s="149" t="s">
        <v>410</v>
      </c>
      <c r="C27" s="162"/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">
      <c r="A28" s="239" t="s">
        <v>411</v>
      </c>
      <c r="B28" s="149" t="s">
        <v>412</v>
      </c>
      <c r="C28" s="162">
        <v>-1991</v>
      </c>
      <c r="D28" s="161">
        <v>-1477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">
      <c r="A29" s="239" t="s">
        <v>413</v>
      </c>
      <c r="B29" s="149" t="s">
        <v>414</v>
      </c>
      <c r="C29" s="162">
        <v>50</v>
      </c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">
      <c r="A30" s="239" t="s">
        <v>415</v>
      </c>
      <c r="B30" s="149" t="s">
        <v>416</v>
      </c>
      <c r="C30" s="162">
        <v>293</v>
      </c>
      <c r="D30" s="161">
        <v>304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5.75" thickBot="1">
      <c r="A33" s="253" t="s">
        <v>420</v>
      </c>
      <c r="B33" s="254" t="s">
        <v>421</v>
      </c>
      <c r="C33" s="590">
        <f>SUM(C23:C32)</f>
        <v>-1648</v>
      </c>
      <c r="D33" s="591">
        <f>SUM(D23:D32)</f>
        <v>-1176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">
      <c r="A35" s="239" t="s">
        <v>423</v>
      </c>
      <c r="B35" s="149" t="s">
        <v>424</v>
      </c>
      <c r="C35" s="162"/>
      <c r="D35" s="161">
        <v>2632</v>
      </c>
    </row>
    <row r="36" spans="1:4" ht="15">
      <c r="A36" s="239" t="s">
        <v>425</v>
      </c>
      <c r="B36" s="149" t="s">
        <v>426</v>
      </c>
      <c r="C36" s="162"/>
      <c r="D36" s="161"/>
    </row>
    <row r="37" spans="1:4" ht="15">
      <c r="A37" s="239" t="s">
        <v>427</v>
      </c>
      <c r="B37" s="149" t="s">
        <v>428</v>
      </c>
      <c r="C37" s="162">
        <v>920</v>
      </c>
      <c r="D37" s="161">
        <v>1137</v>
      </c>
    </row>
    <row r="38" spans="1:4" ht="15">
      <c r="A38" s="239" t="s">
        <v>429</v>
      </c>
      <c r="B38" s="149" t="s">
        <v>430</v>
      </c>
      <c r="C38" s="162">
        <v>-499</v>
      </c>
      <c r="D38" s="161">
        <v>-1005</v>
      </c>
    </row>
    <row r="39" spans="1:4" ht="15">
      <c r="A39" s="239" t="s">
        <v>431</v>
      </c>
      <c r="B39" s="149" t="s">
        <v>432</v>
      </c>
      <c r="C39" s="162"/>
      <c r="D39" s="161"/>
    </row>
    <row r="40" spans="1:4" ht="30.75">
      <c r="A40" s="239" t="s">
        <v>433</v>
      </c>
      <c r="B40" s="149" t="s">
        <v>434</v>
      </c>
      <c r="C40" s="162">
        <v>-2</v>
      </c>
      <c r="D40" s="161">
        <v>-23</v>
      </c>
    </row>
    <row r="41" spans="1:4" ht="15">
      <c r="A41" s="239" t="s">
        <v>435</v>
      </c>
      <c r="B41" s="149" t="s">
        <v>436</v>
      </c>
      <c r="C41" s="162">
        <v>-72</v>
      </c>
      <c r="D41" s="161"/>
    </row>
    <row r="42" spans="1:8" ht="15">
      <c r="A42" s="239" t="s">
        <v>437</v>
      </c>
      <c r="B42" s="149" t="s">
        <v>438</v>
      </c>
      <c r="C42" s="162"/>
      <c r="D42" s="161"/>
      <c r="G42" s="150"/>
      <c r="H42" s="150"/>
    </row>
    <row r="43" spans="1:8" ht="15.75" thickBot="1">
      <c r="A43" s="256" t="s">
        <v>439</v>
      </c>
      <c r="B43" s="257" t="s">
        <v>440</v>
      </c>
      <c r="C43" s="592">
        <f>SUM(C35:C42)</f>
        <v>347</v>
      </c>
      <c r="D43" s="593">
        <f>SUM(D35:D42)</f>
        <v>2741</v>
      </c>
      <c r="G43" s="150"/>
      <c r="H43" s="150"/>
    </row>
    <row r="44" spans="1:8" ht="15.75" thickBot="1">
      <c r="A44" s="260" t="s">
        <v>441</v>
      </c>
      <c r="B44" s="261" t="s">
        <v>442</v>
      </c>
      <c r="C44" s="267">
        <f>C43+C33+C21</f>
        <v>-1404</v>
      </c>
      <c r="D44" s="268">
        <f>D43+D33+D21</f>
        <v>1468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1490</v>
      </c>
      <c r="D45" s="270">
        <v>22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86</v>
      </c>
      <c r="D46" s="272">
        <f>D45+D44</f>
        <v>1490</v>
      </c>
      <c r="G46" s="150"/>
      <c r="H46" s="150"/>
    </row>
    <row r="47" spans="1:8" ht="15">
      <c r="A47" s="264" t="s">
        <v>447</v>
      </c>
      <c r="B47" s="273" t="s">
        <v>448</v>
      </c>
      <c r="C47" s="258">
        <f>3+83</f>
        <v>86</v>
      </c>
      <c r="D47" s="259">
        <f>3+1487</f>
        <v>1490</v>
      </c>
      <c r="E47" s="629"/>
      <c r="G47" s="150"/>
      <c r="H47" s="150"/>
    </row>
    <row r="48" spans="1:8" ht="15.7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">
      <c r="B49" s="151"/>
      <c r="C49" s="150"/>
      <c r="D49" s="150"/>
      <c r="G49" s="150"/>
      <c r="H49" s="150"/>
    </row>
    <row r="50" spans="1:8" ht="15">
      <c r="A50" s="620" t="s">
        <v>960</v>
      </c>
      <c r="G50" s="150"/>
      <c r="H50" s="150"/>
    </row>
    <row r="51" spans="1:8" ht="15">
      <c r="A51" s="652" t="s">
        <v>966</v>
      </c>
      <c r="B51" s="652"/>
      <c r="C51" s="652"/>
      <c r="D51" s="652"/>
      <c r="G51" s="150"/>
      <c r="H51" s="150"/>
    </row>
    <row r="52" spans="1:8" ht="15">
      <c r="A52" s="621"/>
      <c r="B52" s="621"/>
      <c r="C52" s="621"/>
      <c r="D52" s="621"/>
      <c r="G52" s="150"/>
      <c r="H52" s="150"/>
    </row>
    <row r="53" spans="1:8" ht="15">
      <c r="A53" s="621"/>
      <c r="B53" s="621"/>
      <c r="C53" s="621"/>
      <c r="D53" s="621"/>
      <c r="G53" s="150"/>
      <c r="H53" s="150"/>
    </row>
    <row r="54" spans="1:13" s="37" customFormat="1" ht="15">
      <c r="A54" s="622" t="s">
        <v>968</v>
      </c>
      <c r="B54" s="647">
        <f>pdeReportingDate</f>
        <v>45022</v>
      </c>
      <c r="C54" s="647"/>
      <c r="D54" s="647"/>
      <c r="E54" s="647"/>
      <c r="F54" s="625"/>
      <c r="G54" s="625"/>
      <c r="H54" s="625"/>
      <c r="M54" s="83"/>
    </row>
    <row r="55" spans="1:13" s="37" customFormat="1" ht="15">
      <c r="A55" s="622"/>
      <c r="B55" s="647"/>
      <c r="C55" s="647"/>
      <c r="D55" s="647"/>
      <c r="E55" s="647"/>
      <c r="F55" s="46"/>
      <c r="G55" s="46"/>
      <c r="H55" s="46"/>
      <c r="M55" s="83"/>
    </row>
    <row r="56" spans="1:8" s="37" customFormat="1" ht="15">
      <c r="A56" s="623" t="s">
        <v>8</v>
      </c>
      <c r="B56" s="648" t="str">
        <f>authorName</f>
        <v>Илияна Иванова Йорданова</v>
      </c>
      <c r="C56" s="648"/>
      <c r="D56" s="648"/>
      <c r="E56" s="648"/>
      <c r="F56" s="68"/>
      <c r="G56" s="68"/>
      <c r="H56" s="68"/>
    </row>
    <row r="57" spans="1:8" s="37" customFormat="1" ht="15">
      <c r="A57" s="623"/>
      <c r="B57" s="648"/>
      <c r="C57" s="648"/>
      <c r="D57" s="648"/>
      <c r="E57" s="648"/>
      <c r="F57" s="68"/>
      <c r="G57" s="68"/>
      <c r="H57" s="68"/>
    </row>
    <row r="58" spans="1:8" s="37" customFormat="1" ht="15">
      <c r="A58" s="623" t="s">
        <v>920</v>
      </c>
      <c r="B58" s="648"/>
      <c r="C58" s="648"/>
      <c r="D58" s="648"/>
      <c r="E58" s="648"/>
      <c r="F58" s="68"/>
      <c r="G58" s="68"/>
      <c r="H58" s="68"/>
    </row>
    <row r="59" spans="1:8" s="28" customFormat="1" ht="15">
      <c r="A59" s="624"/>
      <c r="B59" s="650" t="str">
        <f>Начална!B17</f>
        <v>Христо Георгиев Христов</v>
      </c>
      <c r="C59" s="646"/>
      <c r="D59" s="646"/>
      <c r="E59" s="646"/>
      <c r="F59" s="517"/>
      <c r="G59" s="40"/>
      <c r="H59" s="37"/>
    </row>
    <row r="60" spans="1:8" ht="15">
      <c r="A60" s="624"/>
      <c r="B60" s="646"/>
      <c r="C60" s="646"/>
      <c r="D60" s="646"/>
      <c r="E60" s="646"/>
      <c r="F60" s="517"/>
      <c r="G60" s="40"/>
      <c r="H60" s="37"/>
    </row>
    <row r="61" spans="1:8" ht="15">
      <c r="A61" s="624"/>
      <c r="B61" s="646"/>
      <c r="C61" s="646"/>
      <c r="D61" s="646"/>
      <c r="E61" s="646"/>
      <c r="F61" s="517"/>
      <c r="G61" s="40"/>
      <c r="H61" s="37"/>
    </row>
    <row r="62" spans="1:8" ht="15">
      <c r="A62" s="624"/>
      <c r="B62" s="646"/>
      <c r="C62" s="646"/>
      <c r="D62" s="646"/>
      <c r="E62" s="646"/>
      <c r="F62" s="517"/>
      <c r="G62" s="40"/>
      <c r="H62" s="37"/>
    </row>
    <row r="63" spans="1:8" ht="15">
      <c r="A63" s="624"/>
      <c r="B63" s="646"/>
      <c r="C63" s="646"/>
      <c r="D63" s="646"/>
      <c r="E63" s="646"/>
      <c r="F63" s="517"/>
      <c r="G63" s="40"/>
      <c r="H63" s="37"/>
    </row>
    <row r="64" spans="1:8" ht="15">
      <c r="A64" s="624"/>
      <c r="B64" s="646"/>
      <c r="C64" s="646"/>
      <c r="D64" s="646"/>
      <c r="E64" s="646"/>
      <c r="F64" s="517"/>
      <c r="G64" s="40"/>
      <c r="H64" s="37"/>
    </row>
    <row r="65" spans="1:8" ht="15">
      <c r="A65" s="624"/>
      <c r="B65" s="646"/>
      <c r="C65" s="646"/>
      <c r="D65" s="646"/>
      <c r="E65" s="646"/>
      <c r="F65" s="517"/>
      <c r="G65" s="40"/>
      <c r="H65" s="37"/>
    </row>
    <row r="66" spans="7:8" ht="15">
      <c r="G66" s="150"/>
      <c r="H66" s="150"/>
    </row>
    <row r="67" spans="7:8" ht="15">
      <c r="G67" s="150"/>
      <c r="H67" s="150"/>
    </row>
    <row r="68" spans="7:8" ht="15">
      <c r="G68" s="150"/>
      <c r="H68" s="150"/>
    </row>
    <row r="69" spans="7:8" ht="15">
      <c r="G69" s="150"/>
      <c r="H69" s="150"/>
    </row>
    <row r="70" spans="7:8" ht="15">
      <c r="G70" s="150"/>
      <c r="H70" s="150"/>
    </row>
    <row r="71" spans="7:8" ht="15">
      <c r="G71" s="150"/>
      <c r="H71" s="150"/>
    </row>
    <row r="72" spans="7:8" ht="15">
      <c r="G72" s="150"/>
      <c r="H72" s="150"/>
    </row>
    <row r="73" spans="7:8" ht="15">
      <c r="G73" s="150"/>
      <c r="H73" s="150"/>
    </row>
    <row r="74" spans="7:8" ht="15">
      <c r="G74" s="150"/>
      <c r="H74" s="150"/>
    </row>
    <row r="75" spans="7:8" ht="15">
      <c r="G75" s="150"/>
      <c r="H75" s="150"/>
    </row>
    <row r="76" spans="7:8" ht="15">
      <c r="G76" s="150"/>
      <c r="H76" s="150"/>
    </row>
    <row r="77" spans="7:8" ht="15">
      <c r="G77" s="150"/>
      <c r="H77" s="150"/>
    </row>
    <row r="78" spans="7:8" ht="15">
      <c r="G78" s="150"/>
      <c r="H78" s="150"/>
    </row>
    <row r="79" spans="7:8" ht="15">
      <c r="G79" s="150"/>
      <c r="H79" s="150"/>
    </row>
    <row r="80" spans="7:8" ht="15">
      <c r="G80" s="150"/>
      <c r="H80" s="150"/>
    </row>
    <row r="81" spans="7:8" ht="15">
      <c r="G81" s="150"/>
      <c r="H81" s="150"/>
    </row>
    <row r="82" spans="7:8" ht="15">
      <c r="G82" s="150"/>
      <c r="H82" s="150"/>
    </row>
    <row r="83" spans="7:8" ht="15">
      <c r="G83" s="150"/>
      <c r="H83" s="150"/>
    </row>
    <row r="84" spans="7:8" ht="15">
      <c r="G84" s="150"/>
      <c r="H84" s="150"/>
    </row>
    <row r="85" spans="7:8" ht="15">
      <c r="G85" s="150"/>
      <c r="H85" s="150"/>
    </row>
    <row r="86" spans="7:8" ht="15">
      <c r="G86" s="150"/>
      <c r="H86" s="150"/>
    </row>
    <row r="87" spans="7:8" ht="15">
      <c r="G87" s="150"/>
      <c r="H87" s="150"/>
    </row>
    <row r="88" spans="7:8" ht="15">
      <c r="G88" s="150"/>
      <c r="H88" s="150"/>
    </row>
    <row r="89" spans="7:8" ht="15">
      <c r="G89" s="150"/>
      <c r="H89" s="150"/>
    </row>
    <row r="90" spans="7:8" ht="15">
      <c r="G90" s="150"/>
      <c r="H90" s="150"/>
    </row>
    <row r="91" spans="7:8" ht="15">
      <c r="G91" s="150"/>
      <c r="H91" s="150"/>
    </row>
    <row r="92" spans="7:8" ht="15">
      <c r="G92" s="150"/>
      <c r="H92" s="150"/>
    </row>
    <row r="93" spans="7:8" ht="15">
      <c r="G93" s="150"/>
      <c r="H93" s="150"/>
    </row>
    <row r="94" spans="7:8" ht="15">
      <c r="G94" s="150"/>
      <c r="H94" s="150"/>
    </row>
    <row r="95" spans="7:8" ht="15">
      <c r="G95" s="150"/>
      <c r="H95" s="150"/>
    </row>
    <row r="96" spans="7:8" ht="15">
      <c r="G96" s="150"/>
      <c r="H96" s="150"/>
    </row>
    <row r="97" spans="7:8" ht="15">
      <c r="G97" s="150"/>
      <c r="H97" s="150"/>
    </row>
    <row r="98" spans="7:8" ht="15">
      <c r="G98" s="150"/>
      <c r="H98" s="150"/>
    </row>
    <row r="99" spans="7:8" ht="15">
      <c r="G99" s="150"/>
      <c r="H99" s="150"/>
    </row>
    <row r="100" spans="7:8" ht="15">
      <c r="G100" s="150"/>
      <c r="H100" s="150"/>
    </row>
    <row r="101" spans="7:8" ht="15">
      <c r="G101" s="150"/>
      <c r="H101" s="150"/>
    </row>
  </sheetData>
  <sheetProtection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9"/>
  <sheetViews>
    <sheetView view="pageBreakPreview" zoomScaleSheetLayoutView="100" zoomScalePageLayoutView="0" workbookViewId="0" topLeftCell="A31">
      <selection activeCell="I18" sqref="I18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">
      <c r="A3" s="15"/>
      <c r="B3" s="18"/>
      <c r="C3" s="18"/>
      <c r="D3" s="18"/>
      <c r="E3" s="18"/>
      <c r="F3" s="43"/>
      <c r="G3" s="25"/>
      <c r="H3" s="25"/>
      <c r="I3" s="13"/>
    </row>
    <row r="4" spans="1:12" ht="15">
      <c r="A4" s="64" t="str">
        <f>CONCATENATE("на ",UPPER(pdeName))</f>
        <v>на ЕЙЧ АР КЕПИТЪЛ АД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">
      <c r="A5" s="64" t="str">
        <f>CONCATENATE("ЕИК по БУЛСТАТ: ",pdeBulstat)</f>
        <v>ЕИК по БУЛСТАТ: 204654533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">
      <c r="A6" s="64" t="str">
        <f>CONCATENATE("към ",TEXT(endDate,"dd.mm.yyyy")," г.")</f>
        <v>към 31.12.2022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5.7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0.75">
      <c r="A8" s="657" t="s">
        <v>453</v>
      </c>
      <c r="B8" s="660" t="s">
        <v>454</v>
      </c>
      <c r="C8" s="653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53" t="s">
        <v>460</v>
      </c>
      <c r="L8" s="653" t="s">
        <v>461</v>
      </c>
      <c r="M8" s="477"/>
      <c r="N8" s="478"/>
    </row>
    <row r="9" spans="1:14" s="479" customFormat="1" ht="30.75">
      <c r="A9" s="658"/>
      <c r="B9" s="661"/>
      <c r="C9" s="654"/>
      <c r="D9" s="656" t="s">
        <v>826</v>
      </c>
      <c r="E9" s="656" t="s">
        <v>456</v>
      </c>
      <c r="F9" s="481" t="s">
        <v>457</v>
      </c>
      <c r="G9" s="481"/>
      <c r="H9" s="481"/>
      <c r="I9" s="663" t="s">
        <v>458</v>
      </c>
      <c r="J9" s="663" t="s">
        <v>459</v>
      </c>
      <c r="K9" s="654"/>
      <c r="L9" s="654"/>
      <c r="M9" s="482" t="s">
        <v>825</v>
      </c>
      <c r="N9" s="478"/>
    </row>
    <row r="10" spans="1:14" s="479" customFormat="1" ht="30.75">
      <c r="A10" s="659"/>
      <c r="B10" s="662"/>
      <c r="C10" s="655"/>
      <c r="D10" s="656"/>
      <c r="E10" s="656"/>
      <c r="F10" s="480" t="s">
        <v>462</v>
      </c>
      <c r="G10" s="480" t="s">
        <v>463</v>
      </c>
      <c r="H10" s="480" t="s">
        <v>464</v>
      </c>
      <c r="I10" s="655"/>
      <c r="J10" s="655"/>
      <c r="K10" s="655"/>
      <c r="L10" s="655"/>
      <c r="M10" s="483"/>
      <c r="N10" s="478"/>
    </row>
    <row r="11" spans="1:13" s="479" customFormat="1" ht="15.7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">
      <c r="A13" s="492" t="s">
        <v>467</v>
      </c>
      <c r="B13" s="493" t="s">
        <v>468</v>
      </c>
      <c r="C13" s="526">
        <f>'1-Баланс'!H18</f>
        <v>3038</v>
      </c>
      <c r="D13" s="526">
        <f>'1-Баланс'!H20</f>
        <v>2143</v>
      </c>
      <c r="E13" s="526">
        <f>'1-Баланс'!H21</f>
        <v>0</v>
      </c>
      <c r="F13" s="526">
        <f>'1-Баланс'!H23</f>
        <v>0</v>
      </c>
      <c r="G13" s="526">
        <f>'1-Баланс'!H24</f>
        <v>0</v>
      </c>
      <c r="H13" s="527"/>
      <c r="I13" s="526">
        <f>'1-Баланс'!H29+'1-Баланс'!H32</f>
        <v>9759</v>
      </c>
      <c r="J13" s="526">
        <f>'1-Баланс'!H30+'1-Баланс'!H33</f>
        <v>0</v>
      </c>
      <c r="K13" s="527"/>
      <c r="L13" s="526">
        <f>SUM(C13:K13)</f>
        <v>14940</v>
      </c>
      <c r="M13" s="528">
        <f>'1-Баланс'!H40</f>
        <v>0</v>
      </c>
      <c r="N13" s="140"/>
    </row>
    <row r="14" spans="1:13" ht="1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0.75">
      <c r="A17" s="492" t="s">
        <v>475</v>
      </c>
      <c r="B17" s="493" t="s">
        <v>476</v>
      </c>
      <c r="C17" s="526">
        <f>C13+C14</f>
        <v>3038</v>
      </c>
      <c r="D17" s="526">
        <f aca="true" t="shared" si="2" ref="D17:M17">D13+D14</f>
        <v>2143</v>
      </c>
      <c r="E17" s="526">
        <f t="shared" si="2"/>
        <v>0</v>
      </c>
      <c r="F17" s="526">
        <f t="shared" si="2"/>
        <v>0</v>
      </c>
      <c r="G17" s="526">
        <f t="shared" si="2"/>
        <v>0</v>
      </c>
      <c r="H17" s="526">
        <f t="shared" si="2"/>
        <v>0</v>
      </c>
      <c r="I17" s="526">
        <f t="shared" si="2"/>
        <v>9759</v>
      </c>
      <c r="J17" s="526">
        <f t="shared" si="2"/>
        <v>0</v>
      </c>
      <c r="K17" s="526">
        <f t="shared" si="2"/>
        <v>0</v>
      </c>
      <c r="L17" s="526">
        <f t="shared" si="1"/>
        <v>14940</v>
      </c>
      <c r="M17" s="528">
        <f t="shared" si="2"/>
        <v>0</v>
      </c>
    </row>
    <row r="18" spans="1:13" ht="1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3960</v>
      </c>
      <c r="J18" s="526">
        <f>+'1-Баланс'!G33</f>
        <v>0</v>
      </c>
      <c r="K18" s="527"/>
      <c r="L18" s="526">
        <f t="shared" si="1"/>
        <v>3960</v>
      </c>
      <c r="M18" s="574"/>
    </row>
    <row r="19" spans="1:13" ht="15">
      <c r="A19" s="494" t="s">
        <v>479</v>
      </c>
      <c r="B19" s="495" t="s">
        <v>480</v>
      </c>
      <c r="C19" s="142">
        <f>C20+C21</f>
        <v>6075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-6147</v>
      </c>
      <c r="J19" s="142">
        <f>J20+J21</f>
        <v>0</v>
      </c>
      <c r="K19" s="142">
        <f t="shared" si="3"/>
        <v>0</v>
      </c>
      <c r="L19" s="526">
        <f t="shared" si="1"/>
        <v>-72</v>
      </c>
      <c r="M19" s="276">
        <f>M20+M21</f>
        <v>0</v>
      </c>
    </row>
    <row r="20" spans="1:13" ht="1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>
        <v>-72</v>
      </c>
      <c r="J20" s="277"/>
      <c r="K20" s="277"/>
      <c r="L20" s="526">
        <f>SUM(C20:K20)</f>
        <v>-72</v>
      </c>
      <c r="M20" s="278"/>
    </row>
    <row r="21" spans="1:13" ht="15">
      <c r="A21" s="496" t="s">
        <v>483</v>
      </c>
      <c r="B21" s="497" t="s">
        <v>484</v>
      </c>
      <c r="C21" s="277">
        <v>6075</v>
      </c>
      <c r="D21" s="277"/>
      <c r="E21" s="277"/>
      <c r="F21" s="277"/>
      <c r="G21" s="277"/>
      <c r="H21" s="277"/>
      <c r="I21" s="277">
        <v>-6075</v>
      </c>
      <c r="J21" s="277"/>
      <c r="K21" s="277"/>
      <c r="L21" s="526">
        <f t="shared" si="1"/>
        <v>0</v>
      </c>
      <c r="M21" s="278"/>
    </row>
    <row r="22" spans="1:13" ht="1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0.7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0.7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">
      <c r="A31" s="492" t="s">
        <v>501</v>
      </c>
      <c r="B31" s="493" t="s">
        <v>502</v>
      </c>
      <c r="C31" s="526">
        <f>C19+C22+C23+C26+C30+C29+C17+C18</f>
        <v>9113</v>
      </c>
      <c r="D31" s="526">
        <f aca="true" t="shared" si="6" ref="D31:M31">D19+D22+D23+D26+D30+D29+D17+D18</f>
        <v>2143</v>
      </c>
      <c r="E31" s="526">
        <f t="shared" si="6"/>
        <v>0</v>
      </c>
      <c r="F31" s="526">
        <f t="shared" si="6"/>
        <v>0</v>
      </c>
      <c r="G31" s="526">
        <f t="shared" si="6"/>
        <v>0</v>
      </c>
      <c r="H31" s="526">
        <f t="shared" si="6"/>
        <v>0</v>
      </c>
      <c r="I31" s="526">
        <f t="shared" si="6"/>
        <v>7572</v>
      </c>
      <c r="J31" s="526">
        <f t="shared" si="6"/>
        <v>0</v>
      </c>
      <c r="K31" s="526">
        <f t="shared" si="6"/>
        <v>0</v>
      </c>
      <c r="L31" s="526">
        <f t="shared" si="1"/>
        <v>18828</v>
      </c>
      <c r="M31" s="528">
        <f t="shared" si="6"/>
        <v>0</v>
      </c>
      <c r="N31" s="140"/>
    </row>
    <row r="32" spans="1:13" ht="30.7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1.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1.5" thickBot="1">
      <c r="A34" s="500" t="s">
        <v>507</v>
      </c>
      <c r="B34" s="501" t="s">
        <v>508</v>
      </c>
      <c r="C34" s="529">
        <f aca="true" t="shared" si="7" ref="C34:K34">C31+C32+C33</f>
        <v>9113</v>
      </c>
      <c r="D34" s="529">
        <f t="shared" si="7"/>
        <v>2143</v>
      </c>
      <c r="E34" s="529">
        <f t="shared" si="7"/>
        <v>0</v>
      </c>
      <c r="F34" s="529">
        <f t="shared" si="7"/>
        <v>0</v>
      </c>
      <c r="G34" s="529">
        <f t="shared" si="7"/>
        <v>0</v>
      </c>
      <c r="H34" s="529">
        <f t="shared" si="7"/>
        <v>0</v>
      </c>
      <c r="I34" s="529">
        <f t="shared" si="7"/>
        <v>7572</v>
      </c>
      <c r="J34" s="529">
        <f t="shared" si="7"/>
        <v>0</v>
      </c>
      <c r="K34" s="529">
        <f t="shared" si="7"/>
        <v>0</v>
      </c>
      <c r="L34" s="529">
        <f t="shared" si="1"/>
        <v>18828</v>
      </c>
      <c r="M34" s="530">
        <f>M31+M32+M33</f>
        <v>0</v>
      </c>
    </row>
    <row r="35" spans="1:11" ht="1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">
      <c r="A38" s="622" t="s">
        <v>968</v>
      </c>
      <c r="B38" s="647">
        <f>pdeReportingDate</f>
        <v>45022</v>
      </c>
      <c r="C38" s="647"/>
      <c r="D38" s="647"/>
      <c r="E38" s="647"/>
      <c r="F38" s="647"/>
      <c r="G38" s="647"/>
      <c r="H38" s="647"/>
    </row>
    <row r="39" spans="1:8" ht="15">
      <c r="A39" s="622"/>
      <c r="B39" s="46"/>
      <c r="C39" s="46"/>
      <c r="D39" s="46"/>
      <c r="E39" s="46"/>
      <c r="F39" s="46"/>
      <c r="G39" s="46"/>
      <c r="H39" s="46"/>
    </row>
    <row r="40" spans="1:8" ht="15">
      <c r="A40" s="623" t="s">
        <v>8</v>
      </c>
      <c r="B40" s="648" t="str">
        <f>authorName</f>
        <v>Илияна Иванова Йорданова</v>
      </c>
      <c r="C40" s="648"/>
      <c r="D40" s="648"/>
      <c r="E40" s="648"/>
      <c r="F40" s="648"/>
      <c r="G40" s="648"/>
      <c r="H40" s="648"/>
    </row>
    <row r="41" spans="1:8" ht="15">
      <c r="A41" s="623"/>
      <c r="B41" s="68"/>
      <c r="C41" s="68"/>
      <c r="D41" s="68"/>
      <c r="E41" s="68"/>
      <c r="F41" s="68"/>
      <c r="G41" s="68"/>
      <c r="H41" s="68"/>
    </row>
    <row r="42" spans="1:8" ht="15">
      <c r="A42" s="623" t="s">
        <v>920</v>
      </c>
      <c r="B42" s="649"/>
      <c r="C42" s="649"/>
      <c r="D42" s="649"/>
      <c r="E42" s="649"/>
      <c r="F42" s="649"/>
      <c r="G42" s="649"/>
      <c r="H42" s="649"/>
    </row>
    <row r="43" spans="1:8" ht="15">
      <c r="A43" s="624"/>
      <c r="B43" s="650" t="str">
        <f>Начална!B17</f>
        <v>Христо Георгиев Христов</v>
      </c>
      <c r="C43" s="646"/>
      <c r="D43" s="646"/>
      <c r="E43" s="646"/>
      <c r="F43" s="517"/>
      <c r="G43" s="40"/>
      <c r="H43" s="37"/>
    </row>
    <row r="44" spans="1:8" ht="15">
      <c r="A44" s="624"/>
      <c r="B44" s="646"/>
      <c r="C44" s="646"/>
      <c r="D44" s="646"/>
      <c r="E44" s="646"/>
      <c r="F44" s="517"/>
      <c r="G44" s="40"/>
      <c r="H44" s="37"/>
    </row>
    <row r="45" spans="1:8" ht="15">
      <c r="A45" s="624"/>
      <c r="B45" s="646"/>
      <c r="C45" s="646"/>
      <c r="D45" s="646"/>
      <c r="E45" s="646"/>
      <c r="F45" s="517"/>
      <c r="G45" s="40"/>
      <c r="H45" s="37"/>
    </row>
    <row r="46" spans="1:8" ht="15">
      <c r="A46" s="624"/>
      <c r="B46" s="646"/>
      <c r="C46" s="646"/>
      <c r="D46" s="646"/>
      <c r="E46" s="646"/>
      <c r="F46" s="517"/>
      <c r="G46" s="40"/>
      <c r="H46" s="37"/>
    </row>
    <row r="47" spans="1:8" ht="15">
      <c r="A47" s="624"/>
      <c r="B47" s="646"/>
      <c r="C47" s="646"/>
      <c r="D47" s="646"/>
      <c r="E47" s="646"/>
      <c r="F47" s="517"/>
      <c r="G47" s="40"/>
      <c r="H47" s="37"/>
    </row>
    <row r="48" spans="1:8" ht="15">
      <c r="A48" s="624"/>
      <c r="B48" s="646"/>
      <c r="C48" s="646"/>
      <c r="D48" s="646"/>
      <c r="E48" s="646"/>
      <c r="F48" s="517"/>
      <c r="G48" s="40"/>
      <c r="H48" s="37"/>
    </row>
    <row r="49" spans="1:8" ht="15">
      <c r="A49" s="624"/>
      <c r="B49" s="646"/>
      <c r="C49" s="646"/>
      <c r="D49" s="646"/>
      <c r="E49" s="646"/>
      <c r="F49" s="517"/>
      <c r="G49" s="40"/>
      <c r="H49" s="37"/>
    </row>
  </sheetData>
  <sheetProtection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2"/>
  <sheetViews>
    <sheetView view="pageBreakPreview" zoomScale="70" zoomScaleNormal="70" zoomScaleSheetLayoutView="70" zoomScalePageLayoutView="0" workbookViewId="0" topLeftCell="A124">
      <selection activeCell="H149" sqref="H149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">
      <c r="A1" s="18" t="s">
        <v>823</v>
      </c>
      <c r="B1" s="51"/>
      <c r="C1" s="18"/>
      <c r="D1" s="25"/>
      <c r="E1" s="93"/>
    </row>
    <row r="2" spans="2:4" ht="15">
      <c r="B2" s="439"/>
      <c r="C2" s="44"/>
      <c r="D2" s="58"/>
    </row>
    <row r="3" spans="1:4" ht="15">
      <c r="A3" s="64" t="str">
        <f>CONCATENATE("на ",UPPER(pdeName))</f>
        <v>на ЕЙЧ АР КЕПИТЪЛ АД</v>
      </c>
      <c r="B3" s="51"/>
      <c r="C3" s="18"/>
      <c r="D3" s="21"/>
    </row>
    <row r="4" spans="1:4" ht="15">
      <c r="A4" s="64" t="str">
        <f>CONCATENATE("ЕИК по БУЛСТАТ: ",pdeBulstat)</f>
        <v>ЕИК по БУЛСТАТ: 204654533</v>
      </c>
      <c r="B4" s="35"/>
      <c r="C4" s="21"/>
      <c r="D4" s="21"/>
    </row>
    <row r="5" spans="1:6" ht="15">
      <c r="A5" s="64" t="str">
        <f>CONCATENATE("към ",TEXT(endDate,"dd.mm.yyyy")," г.")</f>
        <v>към 31.12.2022 г.</v>
      </c>
      <c r="B5" s="25"/>
      <c r="C5" s="63"/>
      <c r="D5" s="63"/>
      <c r="E5" s="91"/>
      <c r="F5" s="37"/>
    </row>
    <row r="6" spans="1:6" ht="15">
      <c r="A6" s="52"/>
      <c r="B6" s="13"/>
      <c r="E6" s="91"/>
      <c r="F6" s="92"/>
    </row>
    <row r="7" spans="1:6" ht="15">
      <c r="A7" s="53"/>
      <c r="B7" s="13"/>
      <c r="E7" s="54"/>
      <c r="F7" s="30" t="s">
        <v>820</v>
      </c>
    </row>
    <row r="8" spans="1:8" s="95" customFormat="1" ht="78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  <c r="H8" s="631"/>
    </row>
    <row r="9" spans="1:6" s="95" customFormat="1" ht="1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">
      <c r="A10" s="452" t="s">
        <v>791</v>
      </c>
      <c r="B10" s="453"/>
      <c r="C10" s="420"/>
      <c r="D10" s="420"/>
      <c r="E10" s="420"/>
      <c r="F10" s="420"/>
    </row>
    <row r="11" spans="1:6" ht="15">
      <c r="A11" s="454" t="s">
        <v>792</v>
      </c>
      <c r="B11" s="449"/>
      <c r="C11" s="420"/>
      <c r="D11" s="420"/>
      <c r="E11" s="420"/>
      <c r="F11" s="420"/>
    </row>
    <row r="12" spans="1:6" ht="15">
      <c r="A12" s="609" t="s">
        <v>997</v>
      </c>
      <c r="B12" s="610"/>
      <c r="C12" s="79">
        <v>1152</v>
      </c>
      <c r="D12" s="630">
        <v>0.65</v>
      </c>
      <c r="E12" s="79"/>
      <c r="F12" s="419">
        <f>C12-E12</f>
        <v>1152</v>
      </c>
    </row>
    <row r="13" spans="1:6" ht="15">
      <c r="A13" s="609">
        <v>2</v>
      </c>
      <c r="B13" s="610"/>
      <c r="C13" s="79"/>
      <c r="D13" s="630"/>
      <c r="E13" s="79"/>
      <c r="F13" s="419">
        <f aca="true" t="shared" si="0" ref="F13:F26">C13-E13</f>
        <v>0</v>
      </c>
    </row>
    <row r="14" spans="1:6" ht="15">
      <c r="A14" s="609">
        <v>3</v>
      </c>
      <c r="B14" s="610"/>
      <c r="C14" s="79"/>
      <c r="D14" s="630"/>
      <c r="E14" s="79"/>
      <c r="F14" s="419">
        <f t="shared" si="0"/>
        <v>0</v>
      </c>
    </row>
    <row r="15" spans="1:6" ht="15">
      <c r="A15" s="609">
        <v>4</v>
      </c>
      <c r="B15" s="610"/>
      <c r="C15" s="79"/>
      <c r="D15" s="630"/>
      <c r="E15" s="79"/>
      <c r="F15" s="419">
        <f t="shared" si="0"/>
        <v>0</v>
      </c>
    </row>
    <row r="16" spans="1:6" ht="15">
      <c r="A16" s="609">
        <v>5</v>
      </c>
      <c r="B16" s="610"/>
      <c r="C16" s="79"/>
      <c r="D16" s="630"/>
      <c r="E16" s="79"/>
      <c r="F16" s="419">
        <f t="shared" si="0"/>
        <v>0</v>
      </c>
    </row>
    <row r="17" spans="1:6" ht="15">
      <c r="A17" s="609">
        <v>6</v>
      </c>
      <c r="B17" s="610"/>
      <c r="C17" s="79"/>
      <c r="D17" s="630"/>
      <c r="E17" s="79"/>
      <c r="F17" s="419">
        <f t="shared" si="0"/>
        <v>0</v>
      </c>
    </row>
    <row r="18" spans="1:6" ht="15">
      <c r="A18" s="609">
        <v>7</v>
      </c>
      <c r="B18" s="610"/>
      <c r="C18" s="79"/>
      <c r="D18" s="630"/>
      <c r="E18" s="79"/>
      <c r="F18" s="419">
        <f t="shared" si="0"/>
        <v>0</v>
      </c>
    </row>
    <row r="19" spans="1:6" ht="15">
      <c r="A19" s="609">
        <v>8</v>
      </c>
      <c r="B19" s="610"/>
      <c r="C19" s="79"/>
      <c r="D19" s="630"/>
      <c r="E19" s="79"/>
      <c r="F19" s="419">
        <f t="shared" si="0"/>
        <v>0</v>
      </c>
    </row>
    <row r="20" spans="1:6" ht="15">
      <c r="A20" s="609">
        <v>9</v>
      </c>
      <c r="B20" s="610"/>
      <c r="C20" s="79"/>
      <c r="D20" s="630"/>
      <c r="E20" s="79"/>
      <c r="F20" s="419">
        <f t="shared" si="0"/>
        <v>0</v>
      </c>
    </row>
    <row r="21" spans="1:6" ht="15">
      <c r="A21" s="609">
        <v>10</v>
      </c>
      <c r="B21" s="610"/>
      <c r="C21" s="79"/>
      <c r="D21" s="630"/>
      <c r="E21" s="79"/>
      <c r="F21" s="419">
        <f t="shared" si="0"/>
        <v>0</v>
      </c>
    </row>
    <row r="22" spans="1:6" ht="15">
      <c r="A22" s="609">
        <v>11</v>
      </c>
      <c r="B22" s="610"/>
      <c r="C22" s="79"/>
      <c r="D22" s="630"/>
      <c r="E22" s="79"/>
      <c r="F22" s="419">
        <f t="shared" si="0"/>
        <v>0</v>
      </c>
    </row>
    <row r="23" spans="1:6" ht="15">
      <c r="A23" s="609">
        <v>12</v>
      </c>
      <c r="B23" s="610"/>
      <c r="C23" s="79"/>
      <c r="D23" s="630"/>
      <c r="E23" s="79"/>
      <c r="F23" s="419">
        <f t="shared" si="0"/>
        <v>0</v>
      </c>
    </row>
    <row r="24" spans="1:6" ht="15">
      <c r="A24" s="609">
        <v>13</v>
      </c>
      <c r="B24" s="610"/>
      <c r="C24" s="79"/>
      <c r="D24" s="630"/>
      <c r="E24" s="79"/>
      <c r="F24" s="419">
        <f t="shared" si="0"/>
        <v>0</v>
      </c>
    </row>
    <row r="25" spans="1:6" ht="15">
      <c r="A25" s="609">
        <v>14</v>
      </c>
      <c r="B25" s="610"/>
      <c r="C25" s="79"/>
      <c r="D25" s="630"/>
      <c r="E25" s="79"/>
      <c r="F25" s="419">
        <f t="shared" si="0"/>
        <v>0</v>
      </c>
    </row>
    <row r="26" spans="1:6" ht="15">
      <c r="A26" s="609">
        <v>15</v>
      </c>
      <c r="B26" s="610"/>
      <c r="C26" s="79"/>
      <c r="D26" s="630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1152</v>
      </c>
      <c r="D27" s="421"/>
      <c r="E27" s="421">
        <f>SUM(E12:E26)</f>
        <v>0</v>
      </c>
      <c r="F27" s="421">
        <f>SUM(F12:F26)</f>
        <v>1152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">
      <c r="A29" s="609">
        <v>1</v>
      </c>
      <c r="B29" s="610"/>
      <c r="C29" s="79"/>
      <c r="D29" s="79"/>
      <c r="E29" s="79"/>
      <c r="F29" s="419">
        <f>C29-E29</f>
        <v>0</v>
      </c>
    </row>
    <row r="30" spans="1:6" ht="15">
      <c r="A30" s="609">
        <v>2</v>
      </c>
      <c r="B30" s="610"/>
      <c r="C30" s="79"/>
      <c r="D30" s="79"/>
      <c r="E30" s="79"/>
      <c r="F30" s="419">
        <f aca="true" t="shared" si="1" ref="F30:F43">C30-E30</f>
        <v>0</v>
      </c>
    </row>
    <row r="31" spans="1:6" ht="15">
      <c r="A31" s="609">
        <v>3</v>
      </c>
      <c r="B31" s="610"/>
      <c r="C31" s="79"/>
      <c r="D31" s="79"/>
      <c r="E31" s="79"/>
      <c r="F31" s="419">
        <f t="shared" si="1"/>
        <v>0</v>
      </c>
    </row>
    <row r="32" spans="1:6" ht="15">
      <c r="A32" s="609">
        <v>4</v>
      </c>
      <c r="B32" s="610"/>
      <c r="C32" s="79"/>
      <c r="D32" s="79"/>
      <c r="E32" s="79"/>
      <c r="F32" s="419">
        <f t="shared" si="1"/>
        <v>0</v>
      </c>
    </row>
    <row r="33" spans="1:6" ht="15">
      <c r="A33" s="609">
        <v>5</v>
      </c>
      <c r="B33" s="610"/>
      <c r="C33" s="79"/>
      <c r="D33" s="79"/>
      <c r="E33" s="79"/>
      <c r="F33" s="419">
        <f t="shared" si="1"/>
        <v>0</v>
      </c>
    </row>
    <row r="34" spans="1:6" ht="15">
      <c r="A34" s="609">
        <v>6</v>
      </c>
      <c r="B34" s="610"/>
      <c r="C34" s="79"/>
      <c r="D34" s="79"/>
      <c r="E34" s="79"/>
      <c r="F34" s="419">
        <f t="shared" si="1"/>
        <v>0</v>
      </c>
    </row>
    <row r="35" spans="1:6" ht="15">
      <c r="A35" s="609">
        <v>7</v>
      </c>
      <c r="B35" s="610"/>
      <c r="C35" s="79"/>
      <c r="D35" s="79"/>
      <c r="E35" s="79"/>
      <c r="F35" s="419">
        <f t="shared" si="1"/>
        <v>0</v>
      </c>
    </row>
    <row r="36" spans="1:6" ht="15">
      <c r="A36" s="609">
        <v>8</v>
      </c>
      <c r="B36" s="610"/>
      <c r="C36" s="79"/>
      <c r="D36" s="79"/>
      <c r="E36" s="79"/>
      <c r="F36" s="419">
        <f t="shared" si="1"/>
        <v>0</v>
      </c>
    </row>
    <row r="37" spans="1:6" ht="15">
      <c r="A37" s="609">
        <v>9</v>
      </c>
      <c r="B37" s="610"/>
      <c r="C37" s="79"/>
      <c r="D37" s="79"/>
      <c r="E37" s="79"/>
      <c r="F37" s="419">
        <f t="shared" si="1"/>
        <v>0</v>
      </c>
    </row>
    <row r="38" spans="1:6" ht="15">
      <c r="A38" s="609">
        <v>10</v>
      </c>
      <c r="B38" s="610"/>
      <c r="C38" s="79"/>
      <c r="D38" s="79"/>
      <c r="E38" s="79"/>
      <c r="F38" s="419">
        <f t="shared" si="1"/>
        <v>0</v>
      </c>
    </row>
    <row r="39" spans="1:6" ht="15">
      <c r="A39" s="609">
        <v>11</v>
      </c>
      <c r="B39" s="610"/>
      <c r="C39" s="79"/>
      <c r="D39" s="79"/>
      <c r="E39" s="79"/>
      <c r="F39" s="419">
        <f t="shared" si="1"/>
        <v>0</v>
      </c>
    </row>
    <row r="40" spans="1:6" ht="15">
      <c r="A40" s="609">
        <v>12</v>
      </c>
      <c r="B40" s="610"/>
      <c r="C40" s="79"/>
      <c r="D40" s="79"/>
      <c r="E40" s="79"/>
      <c r="F40" s="419">
        <f t="shared" si="1"/>
        <v>0</v>
      </c>
    </row>
    <row r="41" spans="1:6" ht="15">
      <c r="A41" s="609">
        <v>13</v>
      </c>
      <c r="B41" s="610"/>
      <c r="C41" s="79"/>
      <c r="D41" s="79"/>
      <c r="E41" s="79"/>
      <c r="F41" s="419">
        <f t="shared" si="1"/>
        <v>0</v>
      </c>
    </row>
    <row r="42" spans="1:6" ht="15">
      <c r="A42" s="609">
        <v>14</v>
      </c>
      <c r="B42" s="610"/>
      <c r="C42" s="79"/>
      <c r="D42" s="79"/>
      <c r="E42" s="79"/>
      <c r="F42" s="419">
        <f t="shared" si="1"/>
        <v>0</v>
      </c>
    </row>
    <row r="43" spans="1:6" ht="15">
      <c r="A43" s="609">
        <v>15</v>
      </c>
      <c r="B43" s="610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">
      <c r="A45" s="454" t="s">
        <v>796</v>
      </c>
      <c r="B45" s="457"/>
      <c r="C45" s="458"/>
      <c r="D45" s="420"/>
      <c r="E45" s="420"/>
      <c r="F45" s="420"/>
    </row>
    <row r="46" spans="1:6" ht="15">
      <c r="A46" s="609" t="s">
        <v>998</v>
      </c>
      <c r="B46" s="610"/>
      <c r="C46" s="79">
        <v>10879</v>
      </c>
      <c r="D46" s="630">
        <v>0.1917</v>
      </c>
      <c r="E46" s="79"/>
      <c r="F46" s="419">
        <f>C46-E46</f>
        <v>10879</v>
      </c>
    </row>
    <row r="47" spans="1:6" ht="15">
      <c r="A47" s="609">
        <v>2</v>
      </c>
      <c r="B47" s="610"/>
      <c r="C47" s="79"/>
      <c r="D47" s="79"/>
      <c r="E47" s="79"/>
      <c r="F47" s="419">
        <f aca="true" t="shared" si="2" ref="F47:F60">C47-E47</f>
        <v>0</v>
      </c>
    </row>
    <row r="48" spans="1:6" ht="15">
      <c r="A48" s="609">
        <v>3</v>
      </c>
      <c r="B48" s="610"/>
      <c r="C48" s="79"/>
      <c r="D48" s="79"/>
      <c r="E48" s="79"/>
      <c r="F48" s="419">
        <f t="shared" si="2"/>
        <v>0</v>
      </c>
    </row>
    <row r="49" spans="1:6" ht="15">
      <c r="A49" s="609">
        <v>4</v>
      </c>
      <c r="B49" s="610"/>
      <c r="C49" s="79"/>
      <c r="D49" s="79"/>
      <c r="E49" s="79"/>
      <c r="F49" s="419">
        <f t="shared" si="2"/>
        <v>0</v>
      </c>
    </row>
    <row r="50" spans="1:6" ht="15">
      <c r="A50" s="609">
        <v>5</v>
      </c>
      <c r="B50" s="610"/>
      <c r="C50" s="79"/>
      <c r="D50" s="79"/>
      <c r="E50" s="79"/>
      <c r="F50" s="419">
        <f t="shared" si="2"/>
        <v>0</v>
      </c>
    </row>
    <row r="51" spans="1:6" ht="15">
      <c r="A51" s="609">
        <v>6</v>
      </c>
      <c r="B51" s="610"/>
      <c r="C51" s="79"/>
      <c r="D51" s="79"/>
      <c r="E51" s="79"/>
      <c r="F51" s="419">
        <f t="shared" si="2"/>
        <v>0</v>
      </c>
    </row>
    <row r="52" spans="1:6" ht="15">
      <c r="A52" s="609">
        <v>7</v>
      </c>
      <c r="B52" s="610"/>
      <c r="C52" s="79"/>
      <c r="D52" s="79"/>
      <c r="E52" s="79"/>
      <c r="F52" s="419">
        <f t="shared" si="2"/>
        <v>0</v>
      </c>
    </row>
    <row r="53" spans="1:6" ht="15">
      <c r="A53" s="609">
        <v>8</v>
      </c>
      <c r="B53" s="610"/>
      <c r="C53" s="79"/>
      <c r="D53" s="79"/>
      <c r="E53" s="79"/>
      <c r="F53" s="419">
        <f t="shared" si="2"/>
        <v>0</v>
      </c>
    </row>
    <row r="54" spans="1:6" ht="15">
      <c r="A54" s="609">
        <v>9</v>
      </c>
      <c r="B54" s="610"/>
      <c r="C54" s="79"/>
      <c r="D54" s="79"/>
      <c r="E54" s="79"/>
      <c r="F54" s="419">
        <f t="shared" si="2"/>
        <v>0</v>
      </c>
    </row>
    <row r="55" spans="1:6" ht="15">
      <c r="A55" s="609">
        <v>10</v>
      </c>
      <c r="B55" s="610"/>
      <c r="C55" s="79"/>
      <c r="D55" s="79"/>
      <c r="E55" s="79"/>
      <c r="F55" s="419">
        <f t="shared" si="2"/>
        <v>0</v>
      </c>
    </row>
    <row r="56" spans="1:6" ht="15">
      <c r="A56" s="609">
        <v>11</v>
      </c>
      <c r="B56" s="610"/>
      <c r="C56" s="79"/>
      <c r="D56" s="79"/>
      <c r="E56" s="79"/>
      <c r="F56" s="419">
        <f t="shared" si="2"/>
        <v>0</v>
      </c>
    </row>
    <row r="57" spans="1:6" ht="15">
      <c r="A57" s="609">
        <v>12</v>
      </c>
      <c r="B57" s="610"/>
      <c r="C57" s="79"/>
      <c r="D57" s="79"/>
      <c r="E57" s="79"/>
      <c r="F57" s="419">
        <f t="shared" si="2"/>
        <v>0</v>
      </c>
    </row>
    <row r="58" spans="1:6" ht="15">
      <c r="A58" s="609">
        <v>13</v>
      </c>
      <c r="B58" s="610"/>
      <c r="C58" s="79"/>
      <c r="D58" s="79"/>
      <c r="E58" s="79"/>
      <c r="F58" s="419">
        <f t="shared" si="2"/>
        <v>0</v>
      </c>
    </row>
    <row r="59" spans="1:6" ht="15">
      <c r="A59" s="609">
        <v>14</v>
      </c>
      <c r="B59" s="610"/>
      <c r="C59" s="79"/>
      <c r="D59" s="79"/>
      <c r="E59" s="79"/>
      <c r="F59" s="419">
        <f t="shared" si="2"/>
        <v>0</v>
      </c>
    </row>
    <row r="60" spans="1:6" ht="15">
      <c r="A60" s="609">
        <v>15</v>
      </c>
      <c r="B60" s="610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10879</v>
      </c>
      <c r="D61" s="421"/>
      <c r="E61" s="421">
        <f>SUM(E46:E60)</f>
        <v>0</v>
      </c>
      <c r="F61" s="421">
        <f>SUM(F46:F60)</f>
        <v>10879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">
      <c r="A63" s="609" t="s">
        <v>999</v>
      </c>
      <c r="B63" s="610"/>
      <c r="C63" s="79">
        <v>120</v>
      </c>
      <c r="D63" s="630">
        <v>0.07</v>
      </c>
      <c r="E63" s="79"/>
      <c r="F63" s="419">
        <f>C63-E63</f>
        <v>120</v>
      </c>
    </row>
    <row r="64" spans="1:6" ht="15">
      <c r="A64" s="609" t="s">
        <v>1000</v>
      </c>
      <c r="B64" s="610"/>
      <c r="C64" s="79">
        <v>1445</v>
      </c>
      <c r="D64" s="630">
        <v>0.0168</v>
      </c>
      <c r="E64" s="79"/>
      <c r="F64" s="419">
        <f aca="true" t="shared" si="3" ref="F64:F77">C64-E64</f>
        <v>1445</v>
      </c>
    </row>
    <row r="65" spans="1:6" ht="15">
      <c r="A65" s="609" t="s">
        <v>1001</v>
      </c>
      <c r="B65" s="610"/>
      <c r="C65" s="79">
        <v>2420</v>
      </c>
      <c r="D65" s="630">
        <v>0.0956</v>
      </c>
      <c r="E65" s="79">
        <v>2420</v>
      </c>
      <c r="F65" s="419">
        <f t="shared" si="3"/>
        <v>0</v>
      </c>
    </row>
    <row r="66" spans="1:6" ht="15">
      <c r="A66" s="609" t="s">
        <v>1002</v>
      </c>
      <c r="B66" s="610"/>
      <c r="C66" s="79">
        <v>1495</v>
      </c>
      <c r="D66" s="630">
        <v>0.0962</v>
      </c>
      <c r="E66" s="79"/>
      <c r="F66" s="419">
        <f t="shared" si="3"/>
        <v>1495</v>
      </c>
    </row>
    <row r="67" spans="1:6" ht="15">
      <c r="A67" s="609" t="s">
        <v>1003</v>
      </c>
      <c r="B67" s="610"/>
      <c r="C67" s="79">
        <v>190</v>
      </c>
      <c r="D67" s="630">
        <v>0.0195</v>
      </c>
      <c r="E67" s="79">
        <v>190</v>
      </c>
      <c r="F67" s="419">
        <f t="shared" si="3"/>
        <v>0</v>
      </c>
    </row>
    <row r="68" spans="1:6" ht="15">
      <c r="A68" s="609" t="s">
        <v>1004</v>
      </c>
      <c r="B68" s="610"/>
      <c r="C68" s="79">
        <v>294</v>
      </c>
      <c r="D68" s="630">
        <v>0.0375</v>
      </c>
      <c r="E68" s="79"/>
      <c r="F68" s="419">
        <f t="shared" si="3"/>
        <v>294</v>
      </c>
    </row>
    <row r="69" spans="1:6" ht="15">
      <c r="A69" s="609" t="s">
        <v>1005</v>
      </c>
      <c r="B69" s="610"/>
      <c r="C69" s="79">
        <v>98</v>
      </c>
      <c r="D69" s="630">
        <v>0.0357</v>
      </c>
      <c r="E69" s="79"/>
      <c r="F69" s="419">
        <f t="shared" si="3"/>
        <v>98</v>
      </c>
    </row>
    <row r="70" spans="1:6" ht="15">
      <c r="A70" s="609" t="s">
        <v>1006</v>
      </c>
      <c r="B70" s="610"/>
      <c r="C70" s="79">
        <v>235</v>
      </c>
      <c r="D70" s="630">
        <v>0.034</v>
      </c>
      <c r="E70" s="79"/>
      <c r="F70" s="419">
        <f t="shared" si="3"/>
        <v>235</v>
      </c>
    </row>
    <row r="71" spans="1:6" ht="15">
      <c r="A71" s="609">
        <v>9</v>
      </c>
      <c r="B71" s="610"/>
      <c r="C71" s="79"/>
      <c r="D71" s="630"/>
      <c r="E71" s="79"/>
      <c r="F71" s="419">
        <f t="shared" si="3"/>
        <v>0</v>
      </c>
    </row>
    <row r="72" spans="1:6" ht="15">
      <c r="A72" s="609">
        <v>10</v>
      </c>
      <c r="B72" s="610"/>
      <c r="C72" s="79"/>
      <c r="D72" s="630"/>
      <c r="E72" s="79"/>
      <c r="F72" s="419">
        <f t="shared" si="3"/>
        <v>0</v>
      </c>
    </row>
    <row r="73" spans="1:6" ht="15">
      <c r="A73" s="609">
        <v>11</v>
      </c>
      <c r="B73" s="610"/>
      <c r="C73" s="79"/>
      <c r="D73" s="630"/>
      <c r="E73" s="79"/>
      <c r="F73" s="419">
        <f t="shared" si="3"/>
        <v>0</v>
      </c>
    </row>
    <row r="74" spans="1:6" ht="15">
      <c r="A74" s="609">
        <v>12</v>
      </c>
      <c r="B74" s="610"/>
      <c r="C74" s="79"/>
      <c r="D74" s="630"/>
      <c r="E74" s="79"/>
      <c r="F74" s="419">
        <f t="shared" si="3"/>
        <v>0</v>
      </c>
    </row>
    <row r="75" spans="1:6" ht="15">
      <c r="A75" s="609">
        <v>13</v>
      </c>
      <c r="B75" s="610"/>
      <c r="C75" s="79"/>
      <c r="D75" s="630"/>
      <c r="E75" s="79"/>
      <c r="F75" s="419">
        <f t="shared" si="3"/>
        <v>0</v>
      </c>
    </row>
    <row r="76" spans="1:6" ht="15">
      <c r="A76" s="609">
        <v>14</v>
      </c>
      <c r="B76" s="610"/>
      <c r="C76" s="79"/>
      <c r="D76" s="630"/>
      <c r="E76" s="79"/>
      <c r="F76" s="419">
        <f t="shared" si="3"/>
        <v>0</v>
      </c>
    </row>
    <row r="77" spans="1:6" ht="15">
      <c r="A77" s="609">
        <v>15</v>
      </c>
      <c r="B77" s="610"/>
      <c r="C77" s="79"/>
      <c r="D77" s="630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6297</v>
      </c>
      <c r="D78" s="632"/>
      <c r="E78" s="421">
        <f>SUM(E63:E77)</f>
        <v>2610</v>
      </c>
      <c r="F78" s="421">
        <f>SUM(F63:F77)</f>
        <v>3687</v>
      </c>
    </row>
    <row r="79" spans="1:6" ht="15.75">
      <c r="A79" s="459" t="s">
        <v>801</v>
      </c>
      <c r="B79" s="456" t="s">
        <v>802</v>
      </c>
      <c r="C79" s="421">
        <f>C78+C61+C44+C27</f>
        <v>18328</v>
      </c>
      <c r="D79" s="421"/>
      <c r="E79" s="421">
        <f>E78+E61+E44+E27</f>
        <v>2610</v>
      </c>
      <c r="F79" s="421">
        <f>F78+F61+F44+F27</f>
        <v>15718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">
      <c r="A82" s="609">
        <v>1</v>
      </c>
      <c r="B82" s="610"/>
      <c r="C82" s="79"/>
      <c r="D82" s="79"/>
      <c r="E82" s="79"/>
      <c r="F82" s="419">
        <f>C82-E82</f>
        <v>0</v>
      </c>
    </row>
    <row r="83" spans="1:6" ht="15">
      <c r="A83" s="609">
        <v>2</v>
      </c>
      <c r="B83" s="610"/>
      <c r="C83" s="79"/>
      <c r="D83" s="79"/>
      <c r="E83" s="79"/>
      <c r="F83" s="419">
        <f aca="true" t="shared" si="4" ref="F83:F96">C83-E83</f>
        <v>0</v>
      </c>
    </row>
    <row r="84" spans="1:6" ht="15">
      <c r="A84" s="609">
        <v>3</v>
      </c>
      <c r="B84" s="610"/>
      <c r="C84" s="79"/>
      <c r="D84" s="79"/>
      <c r="E84" s="79"/>
      <c r="F84" s="419">
        <f t="shared" si="4"/>
        <v>0</v>
      </c>
    </row>
    <row r="85" spans="1:6" ht="15">
      <c r="A85" s="609">
        <v>4</v>
      </c>
      <c r="B85" s="610"/>
      <c r="C85" s="79"/>
      <c r="D85" s="79"/>
      <c r="E85" s="79"/>
      <c r="F85" s="419">
        <f t="shared" si="4"/>
        <v>0</v>
      </c>
    </row>
    <row r="86" spans="1:6" ht="15">
      <c r="A86" s="609">
        <v>5</v>
      </c>
      <c r="B86" s="610"/>
      <c r="C86" s="79"/>
      <c r="D86" s="79"/>
      <c r="E86" s="79"/>
      <c r="F86" s="419">
        <f t="shared" si="4"/>
        <v>0</v>
      </c>
    </row>
    <row r="87" spans="1:6" ht="15">
      <c r="A87" s="609">
        <v>6</v>
      </c>
      <c r="B87" s="610"/>
      <c r="C87" s="79"/>
      <c r="D87" s="79"/>
      <c r="E87" s="79"/>
      <c r="F87" s="419">
        <f t="shared" si="4"/>
        <v>0</v>
      </c>
    </row>
    <row r="88" spans="1:6" ht="15">
      <c r="A88" s="609">
        <v>7</v>
      </c>
      <c r="B88" s="610"/>
      <c r="C88" s="79"/>
      <c r="D88" s="79"/>
      <c r="E88" s="79"/>
      <c r="F88" s="419">
        <f t="shared" si="4"/>
        <v>0</v>
      </c>
    </row>
    <row r="89" spans="1:6" ht="15">
      <c r="A89" s="609">
        <v>8</v>
      </c>
      <c r="B89" s="610"/>
      <c r="C89" s="79"/>
      <c r="D89" s="79"/>
      <c r="E89" s="79"/>
      <c r="F89" s="419">
        <f t="shared" si="4"/>
        <v>0</v>
      </c>
    </row>
    <row r="90" spans="1:6" ht="15">
      <c r="A90" s="609">
        <v>9</v>
      </c>
      <c r="B90" s="610"/>
      <c r="C90" s="79"/>
      <c r="D90" s="79"/>
      <c r="E90" s="79"/>
      <c r="F90" s="419">
        <f t="shared" si="4"/>
        <v>0</v>
      </c>
    </row>
    <row r="91" spans="1:6" ht="15">
      <c r="A91" s="609">
        <v>10</v>
      </c>
      <c r="B91" s="610"/>
      <c r="C91" s="79"/>
      <c r="D91" s="79"/>
      <c r="E91" s="79"/>
      <c r="F91" s="419">
        <f t="shared" si="4"/>
        <v>0</v>
      </c>
    </row>
    <row r="92" spans="1:6" ht="15">
      <c r="A92" s="609">
        <v>11</v>
      </c>
      <c r="B92" s="610"/>
      <c r="C92" s="79"/>
      <c r="D92" s="79"/>
      <c r="E92" s="79"/>
      <c r="F92" s="419">
        <f t="shared" si="4"/>
        <v>0</v>
      </c>
    </row>
    <row r="93" spans="1:6" ht="15">
      <c r="A93" s="609">
        <v>12</v>
      </c>
      <c r="B93" s="610"/>
      <c r="C93" s="79"/>
      <c r="D93" s="79"/>
      <c r="E93" s="79"/>
      <c r="F93" s="419">
        <f t="shared" si="4"/>
        <v>0</v>
      </c>
    </row>
    <row r="94" spans="1:6" ht="15">
      <c r="A94" s="609">
        <v>13</v>
      </c>
      <c r="B94" s="610"/>
      <c r="C94" s="79"/>
      <c r="D94" s="79"/>
      <c r="E94" s="79"/>
      <c r="F94" s="419">
        <f t="shared" si="4"/>
        <v>0</v>
      </c>
    </row>
    <row r="95" spans="1:6" ht="15">
      <c r="A95" s="609">
        <v>14</v>
      </c>
      <c r="B95" s="610"/>
      <c r="C95" s="79"/>
      <c r="D95" s="79"/>
      <c r="E95" s="79"/>
      <c r="F95" s="419">
        <f t="shared" si="4"/>
        <v>0</v>
      </c>
    </row>
    <row r="96" spans="1:6" ht="15">
      <c r="A96" s="609">
        <v>15</v>
      </c>
      <c r="B96" s="610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">
      <c r="A98" s="454" t="s">
        <v>794</v>
      </c>
      <c r="B98" s="461"/>
      <c r="C98" s="419"/>
      <c r="D98" s="419"/>
      <c r="E98" s="419"/>
      <c r="F98" s="419"/>
    </row>
    <row r="99" spans="1:6" ht="15">
      <c r="A99" s="609">
        <v>1</v>
      </c>
      <c r="B99" s="610"/>
      <c r="C99" s="79"/>
      <c r="D99" s="79"/>
      <c r="E99" s="79"/>
      <c r="F99" s="419">
        <f>C99-E99</f>
        <v>0</v>
      </c>
    </row>
    <row r="100" spans="1:6" ht="15">
      <c r="A100" s="609">
        <v>2</v>
      </c>
      <c r="B100" s="610"/>
      <c r="C100" s="79"/>
      <c r="D100" s="79"/>
      <c r="E100" s="79"/>
      <c r="F100" s="419">
        <f aca="true" t="shared" si="5" ref="F100:F113">C100-E100</f>
        <v>0</v>
      </c>
    </row>
    <row r="101" spans="1:6" ht="15">
      <c r="A101" s="609">
        <v>3</v>
      </c>
      <c r="B101" s="610"/>
      <c r="C101" s="79"/>
      <c r="D101" s="79"/>
      <c r="E101" s="79"/>
      <c r="F101" s="419">
        <f t="shared" si="5"/>
        <v>0</v>
      </c>
    </row>
    <row r="102" spans="1:6" ht="15">
      <c r="A102" s="609">
        <v>4</v>
      </c>
      <c r="B102" s="610"/>
      <c r="C102" s="79"/>
      <c r="D102" s="79"/>
      <c r="E102" s="79"/>
      <c r="F102" s="419">
        <f t="shared" si="5"/>
        <v>0</v>
      </c>
    </row>
    <row r="103" spans="1:6" ht="15">
      <c r="A103" s="609">
        <v>5</v>
      </c>
      <c r="B103" s="610"/>
      <c r="C103" s="79"/>
      <c r="D103" s="79"/>
      <c r="E103" s="79"/>
      <c r="F103" s="419">
        <f t="shared" si="5"/>
        <v>0</v>
      </c>
    </row>
    <row r="104" spans="1:6" ht="15">
      <c r="A104" s="609">
        <v>6</v>
      </c>
      <c r="B104" s="610"/>
      <c r="C104" s="79"/>
      <c r="D104" s="79"/>
      <c r="E104" s="79"/>
      <c r="F104" s="419">
        <f t="shared" si="5"/>
        <v>0</v>
      </c>
    </row>
    <row r="105" spans="1:6" ht="15">
      <c r="A105" s="609">
        <v>7</v>
      </c>
      <c r="B105" s="610"/>
      <c r="C105" s="79"/>
      <c r="D105" s="79"/>
      <c r="E105" s="79"/>
      <c r="F105" s="419">
        <f t="shared" si="5"/>
        <v>0</v>
      </c>
    </row>
    <row r="106" spans="1:6" ht="15">
      <c r="A106" s="609">
        <v>8</v>
      </c>
      <c r="B106" s="610"/>
      <c r="C106" s="79"/>
      <c r="D106" s="79"/>
      <c r="E106" s="79"/>
      <c r="F106" s="419">
        <f t="shared" si="5"/>
        <v>0</v>
      </c>
    </row>
    <row r="107" spans="1:6" ht="15">
      <c r="A107" s="609">
        <v>9</v>
      </c>
      <c r="B107" s="610"/>
      <c r="C107" s="79"/>
      <c r="D107" s="79"/>
      <c r="E107" s="79"/>
      <c r="F107" s="419">
        <f t="shared" si="5"/>
        <v>0</v>
      </c>
    </row>
    <row r="108" spans="1:6" ht="15">
      <c r="A108" s="609">
        <v>10</v>
      </c>
      <c r="B108" s="610"/>
      <c r="C108" s="79"/>
      <c r="D108" s="79"/>
      <c r="E108" s="79"/>
      <c r="F108" s="419">
        <f t="shared" si="5"/>
        <v>0</v>
      </c>
    </row>
    <row r="109" spans="1:6" ht="15">
      <c r="A109" s="609">
        <v>11</v>
      </c>
      <c r="B109" s="610"/>
      <c r="C109" s="79"/>
      <c r="D109" s="79"/>
      <c r="E109" s="79"/>
      <c r="F109" s="419">
        <f t="shared" si="5"/>
        <v>0</v>
      </c>
    </row>
    <row r="110" spans="1:6" ht="15">
      <c r="A110" s="609">
        <v>12</v>
      </c>
      <c r="B110" s="610"/>
      <c r="C110" s="79"/>
      <c r="D110" s="79"/>
      <c r="E110" s="79"/>
      <c r="F110" s="419">
        <f t="shared" si="5"/>
        <v>0</v>
      </c>
    </row>
    <row r="111" spans="1:6" ht="15">
      <c r="A111" s="609">
        <v>13</v>
      </c>
      <c r="B111" s="610"/>
      <c r="C111" s="79"/>
      <c r="D111" s="79"/>
      <c r="E111" s="79"/>
      <c r="F111" s="419">
        <f t="shared" si="5"/>
        <v>0</v>
      </c>
    </row>
    <row r="112" spans="1:6" ht="15">
      <c r="A112" s="609">
        <v>14</v>
      </c>
      <c r="B112" s="610"/>
      <c r="C112" s="79"/>
      <c r="D112" s="79"/>
      <c r="E112" s="79"/>
      <c r="F112" s="419">
        <f t="shared" si="5"/>
        <v>0</v>
      </c>
    </row>
    <row r="113" spans="1:6" ht="15">
      <c r="A113" s="609">
        <v>15</v>
      </c>
      <c r="B113" s="610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">
      <c r="A116" s="609">
        <v>1</v>
      </c>
      <c r="B116" s="610"/>
      <c r="C116" s="79"/>
      <c r="D116" s="79"/>
      <c r="E116" s="79"/>
      <c r="F116" s="419">
        <f>C116-E116</f>
        <v>0</v>
      </c>
    </row>
    <row r="117" spans="1:6" ht="15">
      <c r="A117" s="609">
        <v>2</v>
      </c>
      <c r="B117" s="610"/>
      <c r="C117" s="79"/>
      <c r="D117" s="79"/>
      <c r="E117" s="79"/>
      <c r="F117" s="419">
        <f aca="true" t="shared" si="6" ref="F117:F130">C117-E117</f>
        <v>0</v>
      </c>
    </row>
    <row r="118" spans="1:6" ht="15">
      <c r="A118" s="609">
        <v>3</v>
      </c>
      <c r="B118" s="610"/>
      <c r="C118" s="79"/>
      <c r="D118" s="79"/>
      <c r="E118" s="79"/>
      <c r="F118" s="419">
        <f t="shared" si="6"/>
        <v>0</v>
      </c>
    </row>
    <row r="119" spans="1:6" ht="15">
      <c r="A119" s="609">
        <v>4</v>
      </c>
      <c r="B119" s="610"/>
      <c r="C119" s="79"/>
      <c r="D119" s="79"/>
      <c r="E119" s="79"/>
      <c r="F119" s="419">
        <f t="shared" si="6"/>
        <v>0</v>
      </c>
    </row>
    <row r="120" spans="1:6" ht="15">
      <c r="A120" s="609">
        <v>5</v>
      </c>
      <c r="B120" s="610"/>
      <c r="C120" s="79"/>
      <c r="D120" s="79"/>
      <c r="E120" s="79"/>
      <c r="F120" s="419">
        <f t="shared" si="6"/>
        <v>0</v>
      </c>
    </row>
    <row r="121" spans="1:6" ht="15">
      <c r="A121" s="609">
        <v>6</v>
      </c>
      <c r="B121" s="610"/>
      <c r="C121" s="79"/>
      <c r="D121" s="79"/>
      <c r="E121" s="79"/>
      <c r="F121" s="419">
        <f t="shared" si="6"/>
        <v>0</v>
      </c>
    </row>
    <row r="122" spans="1:6" ht="15">
      <c r="A122" s="609">
        <v>7</v>
      </c>
      <c r="B122" s="610"/>
      <c r="C122" s="79"/>
      <c r="D122" s="79"/>
      <c r="E122" s="79"/>
      <c r="F122" s="419">
        <f t="shared" si="6"/>
        <v>0</v>
      </c>
    </row>
    <row r="123" spans="1:6" ht="15">
      <c r="A123" s="609">
        <v>8</v>
      </c>
      <c r="B123" s="610"/>
      <c r="C123" s="79"/>
      <c r="D123" s="79"/>
      <c r="E123" s="79"/>
      <c r="F123" s="419">
        <f t="shared" si="6"/>
        <v>0</v>
      </c>
    </row>
    <row r="124" spans="1:6" ht="15">
      <c r="A124" s="609">
        <v>9</v>
      </c>
      <c r="B124" s="610"/>
      <c r="C124" s="79"/>
      <c r="D124" s="79"/>
      <c r="E124" s="79"/>
      <c r="F124" s="419">
        <f t="shared" si="6"/>
        <v>0</v>
      </c>
    </row>
    <row r="125" spans="1:6" ht="15">
      <c r="A125" s="609">
        <v>10</v>
      </c>
      <c r="B125" s="610"/>
      <c r="C125" s="79"/>
      <c r="D125" s="79"/>
      <c r="E125" s="79"/>
      <c r="F125" s="419">
        <f t="shared" si="6"/>
        <v>0</v>
      </c>
    </row>
    <row r="126" spans="1:6" ht="15">
      <c r="A126" s="609">
        <v>11</v>
      </c>
      <c r="B126" s="610"/>
      <c r="C126" s="79"/>
      <c r="D126" s="79"/>
      <c r="E126" s="79"/>
      <c r="F126" s="419">
        <f t="shared" si="6"/>
        <v>0</v>
      </c>
    </row>
    <row r="127" spans="1:6" ht="15">
      <c r="A127" s="609">
        <v>12</v>
      </c>
      <c r="B127" s="610"/>
      <c r="C127" s="79"/>
      <c r="D127" s="79"/>
      <c r="E127" s="79"/>
      <c r="F127" s="419">
        <f t="shared" si="6"/>
        <v>0</v>
      </c>
    </row>
    <row r="128" spans="1:6" ht="15">
      <c r="A128" s="609">
        <v>13</v>
      </c>
      <c r="B128" s="610"/>
      <c r="C128" s="79"/>
      <c r="D128" s="79"/>
      <c r="E128" s="79"/>
      <c r="F128" s="419">
        <f t="shared" si="6"/>
        <v>0</v>
      </c>
    </row>
    <row r="129" spans="1:6" ht="15">
      <c r="A129" s="609">
        <v>14</v>
      </c>
      <c r="B129" s="610"/>
      <c r="C129" s="79"/>
      <c r="D129" s="79"/>
      <c r="E129" s="79"/>
      <c r="F129" s="419">
        <f t="shared" si="6"/>
        <v>0</v>
      </c>
    </row>
    <row r="130" spans="1:6" ht="15">
      <c r="A130" s="609">
        <v>15</v>
      </c>
      <c r="B130" s="610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">
      <c r="A133" s="609" t="s">
        <v>1007</v>
      </c>
      <c r="B133" s="610"/>
      <c r="C133" s="79">
        <v>1167</v>
      </c>
      <c r="D133" s="630">
        <v>0.003</v>
      </c>
      <c r="E133" s="79"/>
      <c r="F133" s="419">
        <f>C133-E133</f>
        <v>1167</v>
      </c>
    </row>
    <row r="134" spans="1:6" ht="15">
      <c r="A134" s="609" t="s">
        <v>1013</v>
      </c>
      <c r="B134" s="610"/>
      <c r="C134" s="79">
        <v>293</v>
      </c>
      <c r="D134" s="630">
        <v>0.0063</v>
      </c>
      <c r="E134" s="79"/>
      <c r="F134" s="419">
        <f aca="true" t="shared" si="7" ref="F134:F147">C134-E134</f>
        <v>293</v>
      </c>
    </row>
    <row r="135" spans="1:6" ht="15">
      <c r="A135" s="609" t="s">
        <v>1008</v>
      </c>
      <c r="B135" s="610"/>
      <c r="C135" s="79">
        <v>441</v>
      </c>
      <c r="D135" s="630">
        <v>0.0021</v>
      </c>
      <c r="E135" s="79"/>
      <c r="F135" s="419">
        <f t="shared" si="7"/>
        <v>441</v>
      </c>
    </row>
    <row r="136" spans="1:6" ht="15">
      <c r="A136" s="609" t="s">
        <v>1009</v>
      </c>
      <c r="B136" s="610"/>
      <c r="C136" s="79">
        <v>90</v>
      </c>
      <c r="D136" s="630">
        <v>0.0717</v>
      </c>
      <c r="E136" s="79"/>
      <c r="F136" s="419">
        <f t="shared" si="7"/>
        <v>90</v>
      </c>
    </row>
    <row r="137" spans="1:6" ht="15">
      <c r="A137" s="609" t="s">
        <v>1010</v>
      </c>
      <c r="B137" s="610"/>
      <c r="C137" s="79">
        <v>115</v>
      </c>
      <c r="D137" s="630">
        <v>0.0009</v>
      </c>
      <c r="E137" s="79"/>
      <c r="F137" s="419">
        <f t="shared" si="7"/>
        <v>115</v>
      </c>
    </row>
    <row r="138" spans="1:6" ht="15">
      <c r="A138" s="609" t="s">
        <v>1011</v>
      </c>
      <c r="B138" s="610"/>
      <c r="C138" s="79">
        <v>203</v>
      </c>
      <c r="D138" s="630">
        <v>0.0081</v>
      </c>
      <c r="E138" s="79"/>
      <c r="F138" s="419">
        <f t="shared" si="7"/>
        <v>203</v>
      </c>
    </row>
    <row r="139" spans="1:6" ht="15">
      <c r="A139" s="609">
        <v>7</v>
      </c>
      <c r="B139" s="610"/>
      <c r="C139" s="79"/>
      <c r="D139" s="630"/>
      <c r="E139" s="79"/>
      <c r="F139" s="419">
        <f t="shared" si="7"/>
        <v>0</v>
      </c>
    </row>
    <row r="140" spans="1:6" ht="15">
      <c r="A140" s="609">
        <v>8</v>
      </c>
      <c r="B140" s="610"/>
      <c r="C140" s="79"/>
      <c r="D140" s="630"/>
      <c r="E140" s="79"/>
      <c r="F140" s="419">
        <f t="shared" si="7"/>
        <v>0</v>
      </c>
    </row>
    <row r="141" spans="1:6" ht="15">
      <c r="A141" s="609">
        <v>9</v>
      </c>
      <c r="B141" s="610"/>
      <c r="C141" s="79"/>
      <c r="D141" s="630"/>
      <c r="E141" s="79"/>
      <c r="F141" s="419">
        <f t="shared" si="7"/>
        <v>0</v>
      </c>
    </row>
    <row r="142" spans="1:6" ht="15">
      <c r="A142" s="609">
        <v>10</v>
      </c>
      <c r="B142" s="610"/>
      <c r="C142" s="79"/>
      <c r="D142" s="630"/>
      <c r="E142" s="79"/>
      <c r="F142" s="419">
        <f t="shared" si="7"/>
        <v>0</v>
      </c>
    </row>
    <row r="143" spans="1:6" ht="15">
      <c r="A143" s="609">
        <v>11</v>
      </c>
      <c r="B143" s="610"/>
      <c r="C143" s="79"/>
      <c r="D143" s="630"/>
      <c r="E143" s="79"/>
      <c r="F143" s="419">
        <f t="shared" si="7"/>
        <v>0</v>
      </c>
    </row>
    <row r="144" spans="1:6" ht="15">
      <c r="A144" s="609">
        <v>12</v>
      </c>
      <c r="B144" s="610"/>
      <c r="C144" s="79"/>
      <c r="D144" s="630"/>
      <c r="E144" s="79"/>
      <c r="F144" s="419">
        <f t="shared" si="7"/>
        <v>0</v>
      </c>
    </row>
    <row r="145" spans="1:6" ht="15">
      <c r="A145" s="609">
        <v>13</v>
      </c>
      <c r="B145" s="610"/>
      <c r="C145" s="79"/>
      <c r="D145" s="630"/>
      <c r="E145" s="79"/>
      <c r="F145" s="419">
        <f t="shared" si="7"/>
        <v>0</v>
      </c>
    </row>
    <row r="146" spans="1:6" ht="15">
      <c r="A146" s="609">
        <v>14</v>
      </c>
      <c r="B146" s="610"/>
      <c r="C146" s="79"/>
      <c r="D146" s="630"/>
      <c r="E146" s="79"/>
      <c r="F146" s="419">
        <f t="shared" si="7"/>
        <v>0</v>
      </c>
    </row>
    <row r="147" spans="1:6" ht="15">
      <c r="A147" s="609">
        <v>15</v>
      </c>
      <c r="B147" s="610"/>
      <c r="C147" s="79"/>
      <c r="D147" s="630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2309</v>
      </c>
      <c r="D148" s="421"/>
      <c r="E148" s="421">
        <f>SUM(E133:E147)</f>
        <v>0</v>
      </c>
      <c r="F148" s="421">
        <f>SUM(F133:F147)</f>
        <v>2309</v>
      </c>
    </row>
    <row r="149" spans="1:8" ht="15.75">
      <c r="A149" s="459" t="s">
        <v>808</v>
      </c>
      <c r="B149" s="456" t="s">
        <v>809</v>
      </c>
      <c r="C149" s="421">
        <f>C148+C131+C114+C97</f>
        <v>2309</v>
      </c>
      <c r="D149" s="421"/>
      <c r="E149" s="421">
        <f>E148+E131+E114+E97</f>
        <v>0</v>
      </c>
      <c r="F149" s="421">
        <f>F148+F131+F114+F97</f>
        <v>2309</v>
      </c>
      <c r="H149" s="642"/>
    </row>
    <row r="150" spans="1:6" ht="15">
      <c r="A150" s="462"/>
      <c r="B150" s="463"/>
      <c r="C150" s="464"/>
      <c r="D150" s="464"/>
      <c r="E150" s="464"/>
      <c r="F150" s="464"/>
    </row>
    <row r="151" spans="1:8" ht="15">
      <c r="A151" s="622" t="s">
        <v>968</v>
      </c>
      <c r="B151" s="647">
        <f>pdeReportingDate</f>
        <v>45022</v>
      </c>
      <c r="C151" s="647"/>
      <c r="D151" s="647"/>
      <c r="E151" s="647"/>
      <c r="F151" s="647"/>
      <c r="G151" s="647"/>
      <c r="H151" s="647"/>
    </row>
    <row r="152" spans="1:8" ht="15">
      <c r="A152" s="622"/>
      <c r="B152" s="46"/>
      <c r="C152" s="46"/>
      <c r="D152" s="46"/>
      <c r="E152" s="46"/>
      <c r="F152" s="639"/>
      <c r="G152" s="46"/>
      <c r="H152" s="46"/>
    </row>
    <row r="153" spans="1:8" ht="15">
      <c r="A153" s="623" t="s">
        <v>8</v>
      </c>
      <c r="B153" s="648" t="str">
        <f>authorName</f>
        <v>Илияна Иванова Йорданова</v>
      </c>
      <c r="C153" s="648"/>
      <c r="D153" s="648"/>
      <c r="E153" s="648"/>
      <c r="F153" s="648"/>
      <c r="G153" s="648"/>
      <c r="H153" s="648"/>
    </row>
    <row r="154" spans="1:8" ht="15">
      <c r="A154" s="623"/>
      <c r="B154" s="68"/>
      <c r="C154" s="68"/>
      <c r="D154" s="68"/>
      <c r="E154" s="68"/>
      <c r="F154" s="68"/>
      <c r="G154" s="68"/>
      <c r="H154" s="68"/>
    </row>
    <row r="155" spans="1:8" ht="15">
      <c r="A155" s="623" t="s">
        <v>920</v>
      </c>
      <c r="B155" s="649"/>
      <c r="C155" s="649"/>
      <c r="D155" s="649"/>
      <c r="E155" s="649"/>
      <c r="F155" s="649"/>
      <c r="G155" s="649"/>
      <c r="H155" s="649"/>
    </row>
    <row r="156" spans="1:8" ht="15">
      <c r="A156" s="624"/>
      <c r="B156" s="650" t="str">
        <f>Начална!B17</f>
        <v>Христо Георгиев Христов</v>
      </c>
      <c r="C156" s="646"/>
      <c r="D156" s="646"/>
      <c r="E156" s="646"/>
      <c r="F156" s="640"/>
      <c r="G156" s="40"/>
      <c r="H156" s="37"/>
    </row>
    <row r="157" spans="1:8" ht="15">
      <c r="A157" s="624"/>
      <c r="B157" s="646"/>
      <c r="C157" s="646"/>
      <c r="D157" s="646"/>
      <c r="E157" s="646"/>
      <c r="F157" s="517"/>
      <c r="G157" s="40"/>
      <c r="H157" s="37"/>
    </row>
    <row r="158" spans="1:8" ht="15">
      <c r="A158" s="624"/>
      <c r="B158" s="646"/>
      <c r="C158" s="646"/>
      <c r="D158" s="646"/>
      <c r="E158" s="646"/>
      <c r="F158" s="517"/>
      <c r="G158" s="40"/>
      <c r="H158" s="37"/>
    </row>
    <row r="159" spans="1:8" ht="15">
      <c r="A159" s="624"/>
      <c r="B159" s="646"/>
      <c r="C159" s="646"/>
      <c r="D159" s="646"/>
      <c r="E159" s="646"/>
      <c r="F159" s="517"/>
      <c r="G159" s="40"/>
      <c r="H159" s="37"/>
    </row>
    <row r="160" spans="1:8" ht="15">
      <c r="A160" s="624"/>
      <c r="B160" s="646"/>
      <c r="C160" s="646"/>
      <c r="D160" s="646"/>
      <c r="E160" s="646"/>
      <c r="F160" s="517"/>
      <c r="G160" s="40"/>
      <c r="H160" s="37"/>
    </row>
    <row r="161" spans="1:8" ht="15">
      <c r="A161" s="624"/>
      <c r="B161" s="646"/>
      <c r="C161" s="646"/>
      <c r="D161" s="646"/>
      <c r="E161" s="646"/>
      <c r="F161" s="517"/>
      <c r="G161" s="40"/>
      <c r="H161" s="37"/>
    </row>
    <row r="162" spans="1:8" ht="15">
      <c r="A162" s="624"/>
      <c r="B162" s="646"/>
      <c r="C162" s="646"/>
      <c r="D162" s="646"/>
      <c r="E162" s="646"/>
      <c r="F162" s="517"/>
      <c r="G162" s="40"/>
      <c r="H162" s="37"/>
    </row>
  </sheetData>
  <sheetProtection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56"/>
  <sheetViews>
    <sheetView view="pageBreakPreview" zoomScale="80" zoomScaleNormal="85" zoomScaleSheetLayoutView="80" zoomScalePageLayoutView="0" workbookViewId="0" topLeftCell="A25">
      <selection activeCell="I30" sqref="I30:I33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">
      <c r="A3" s="64" t="str">
        <f>CONCATENATE("на ",UPPER(pdeName))</f>
        <v>на ЕЙЧ АР КЕПИТЪЛ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">
      <c r="A4" s="64" t="str">
        <f>CONCATENATE("ЕИК по БУЛСТАТ: ",pdeBulstat)</f>
        <v>ЕИК по БУЛСТАТ: 204654533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">
      <c r="A5" s="64" t="str">
        <f>CONCATENATE("към ",TEXT(endDate,"dd.mm.yyyy")," г.")</f>
        <v>към 31.12.2022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5.7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0.75">
      <c r="A7" s="668" t="s">
        <v>453</v>
      </c>
      <c r="B7" s="669"/>
      <c r="C7" s="672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64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64" t="s">
        <v>513</v>
      </c>
      <c r="R7" s="666" t="s">
        <v>514</v>
      </c>
    </row>
    <row r="8" spans="1:18" s="95" customFormat="1" ht="66.75" customHeight="1">
      <c r="A8" s="670"/>
      <c r="B8" s="671"/>
      <c r="C8" s="673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65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65"/>
      <c r="R8" s="667"/>
    </row>
    <row r="9" spans="1:18" s="95" customFormat="1" ht="15.7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7">N11+O11-P11</f>
        <v>0</v>
      </c>
      <c r="R11" s="299">
        <f aca="true" t="shared" si="1" ref="R11:R27">J11-Q11</f>
        <v>0</v>
      </c>
    </row>
    <row r="12" spans="1:18" ht="15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aca="true" t="shared" si="2" ref="G12:G41">D12+E12-F12</f>
        <v>0</v>
      </c>
      <c r="H12" s="289"/>
      <c r="I12" s="289"/>
      <c r="J12" s="285">
        <f aca="true" t="shared" si="3" ref="J12:J41">G12+H12-I12</f>
        <v>0</v>
      </c>
      <c r="K12" s="289"/>
      <c r="L12" s="289"/>
      <c r="M12" s="289"/>
      <c r="N12" s="285">
        <f aca="true" t="shared" si="4" ref="N12:N41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 ht="15">
      <c r="A13" s="298" t="s">
        <v>527</v>
      </c>
      <c r="B13" s="282" t="s">
        <v>528</v>
      </c>
      <c r="C13" s="128" t="s">
        <v>529</v>
      </c>
      <c r="D13" s="289"/>
      <c r="E13" s="289"/>
      <c r="F13" s="289"/>
      <c r="G13" s="285">
        <f t="shared" si="2"/>
        <v>0</v>
      </c>
      <c r="H13" s="289"/>
      <c r="I13" s="289"/>
      <c r="J13" s="285">
        <f t="shared" si="3"/>
        <v>0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0</v>
      </c>
    </row>
    <row r="14" spans="1:18" ht="15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 ht="15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 ht="15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0.7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 ht="15">
      <c r="A18" s="298" t="s">
        <v>541</v>
      </c>
      <c r="B18" s="130" t="s">
        <v>542</v>
      </c>
      <c r="C18" s="128" t="s">
        <v>543</v>
      </c>
      <c r="D18" s="289">
        <v>3</v>
      </c>
      <c r="E18" s="289"/>
      <c r="F18" s="289"/>
      <c r="G18" s="285">
        <f t="shared" si="2"/>
        <v>3</v>
      </c>
      <c r="H18" s="289"/>
      <c r="I18" s="289"/>
      <c r="J18" s="285">
        <f t="shared" si="3"/>
        <v>3</v>
      </c>
      <c r="K18" s="289">
        <v>1</v>
      </c>
      <c r="L18" s="289">
        <v>2</v>
      </c>
      <c r="M18" s="289"/>
      <c r="N18" s="285">
        <f t="shared" si="4"/>
        <v>3</v>
      </c>
      <c r="O18" s="289"/>
      <c r="P18" s="289"/>
      <c r="Q18" s="285">
        <f t="shared" si="0"/>
        <v>3</v>
      </c>
      <c r="R18" s="299">
        <f t="shared" si="1"/>
        <v>0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3</v>
      </c>
      <c r="E19" s="290">
        <f>SUM(E11:E18)</f>
        <v>0</v>
      </c>
      <c r="F19" s="290">
        <f>SUM(F11:F18)</f>
        <v>0</v>
      </c>
      <c r="G19" s="285">
        <f t="shared" si="2"/>
        <v>3</v>
      </c>
      <c r="H19" s="290">
        <f>SUM(H11:H18)</f>
        <v>0</v>
      </c>
      <c r="I19" s="290">
        <f>SUM(I11:I18)</f>
        <v>0</v>
      </c>
      <c r="J19" s="285">
        <f t="shared" si="3"/>
        <v>3</v>
      </c>
      <c r="K19" s="290">
        <f>SUM(K11:K18)</f>
        <v>1</v>
      </c>
      <c r="L19" s="290">
        <f>SUM(L11:L18)</f>
        <v>2</v>
      </c>
      <c r="M19" s="290">
        <f>SUM(M11:M18)</f>
        <v>0</v>
      </c>
      <c r="N19" s="285">
        <f t="shared" si="4"/>
        <v>3</v>
      </c>
      <c r="O19" s="290">
        <f>SUM(O11:O18)</f>
        <v>0</v>
      </c>
      <c r="P19" s="290">
        <f>SUM(P11:P18)</f>
        <v>0</v>
      </c>
      <c r="Q19" s="285">
        <f t="shared" si="0"/>
        <v>3</v>
      </c>
      <c r="R19" s="299">
        <f t="shared" si="1"/>
        <v>0</v>
      </c>
    </row>
    <row r="20" spans="1:18" ht="15.75">
      <c r="A20" s="300" t="s">
        <v>840</v>
      </c>
      <c r="B20" s="284" t="s">
        <v>546</v>
      </c>
      <c r="C20" s="131" t="s">
        <v>547</v>
      </c>
      <c r="D20" s="289"/>
      <c r="E20" s="289"/>
      <c r="F20" s="289"/>
      <c r="G20" s="285">
        <f t="shared" si="2"/>
        <v>0</v>
      </c>
      <c r="H20" s="289"/>
      <c r="I20" s="289"/>
      <c r="J20" s="285">
        <f t="shared" si="3"/>
        <v>0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0</v>
      </c>
    </row>
    <row r="21" spans="1:18" ht="15.75">
      <c r="A21" s="297" t="s">
        <v>829</v>
      </c>
      <c r="B21" s="284" t="s">
        <v>548</v>
      </c>
      <c r="C21" s="131" t="s">
        <v>549</v>
      </c>
      <c r="D21" s="289"/>
      <c r="E21" s="289"/>
      <c r="F21" s="289"/>
      <c r="G21" s="285">
        <f t="shared" si="2"/>
        <v>0</v>
      </c>
      <c r="H21" s="289"/>
      <c r="I21" s="289"/>
      <c r="J21" s="285">
        <f t="shared" si="3"/>
        <v>0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0</v>
      </c>
    </row>
    <row r="22" spans="1:18" ht="15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 ht="15">
      <c r="A23" s="298" t="s">
        <v>521</v>
      </c>
      <c r="B23" s="282" t="s">
        <v>552</v>
      </c>
      <c r="C23" s="128" t="s">
        <v>553</v>
      </c>
      <c r="D23" s="289"/>
      <c r="E23" s="289"/>
      <c r="F23" s="289"/>
      <c r="G23" s="285">
        <f t="shared" si="2"/>
        <v>0</v>
      </c>
      <c r="H23" s="289"/>
      <c r="I23" s="289"/>
      <c r="J23" s="285">
        <f t="shared" si="3"/>
        <v>0</v>
      </c>
      <c r="K23" s="289"/>
      <c r="L23" s="289"/>
      <c r="M23" s="289"/>
      <c r="N23" s="285">
        <f t="shared" si="4"/>
        <v>0</v>
      </c>
      <c r="O23" s="289"/>
      <c r="P23" s="289"/>
      <c r="Q23" s="285">
        <f t="shared" si="0"/>
        <v>0</v>
      </c>
      <c r="R23" s="299">
        <f t="shared" si="1"/>
        <v>0</v>
      </c>
    </row>
    <row r="24" spans="1:18" ht="15">
      <c r="A24" s="298" t="s">
        <v>524</v>
      </c>
      <c r="B24" s="282" t="s">
        <v>554</v>
      </c>
      <c r="C24" s="128" t="s">
        <v>555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">
      <c r="A25" s="301" t="s">
        <v>527</v>
      </c>
      <c r="B25" s="130" t="s">
        <v>556</v>
      </c>
      <c r="C25" s="128" t="s">
        <v>557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 ht="15">
      <c r="A26" s="298" t="s">
        <v>530</v>
      </c>
      <c r="B26" s="132" t="s">
        <v>542</v>
      </c>
      <c r="C26" s="128" t="s">
        <v>558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/>
      <c r="B27" s="283" t="s">
        <v>559</v>
      </c>
      <c r="C27" s="133" t="s">
        <v>560</v>
      </c>
      <c r="D27" s="292">
        <f>SUM(D23:D26)</f>
        <v>0</v>
      </c>
      <c r="E27" s="292">
        <f aca="true" t="shared" si="5" ref="E27:P27">SUM(E23:E26)</f>
        <v>0</v>
      </c>
      <c r="F27" s="292">
        <f t="shared" si="5"/>
        <v>0</v>
      </c>
      <c r="G27" s="293">
        <f t="shared" si="2"/>
        <v>0</v>
      </c>
      <c r="H27" s="292">
        <f t="shared" si="5"/>
        <v>0</v>
      </c>
      <c r="I27" s="292">
        <f t="shared" si="5"/>
        <v>0</v>
      </c>
      <c r="J27" s="293">
        <f t="shared" si="3"/>
        <v>0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3">
        <f t="shared" si="4"/>
        <v>0</v>
      </c>
      <c r="O27" s="292">
        <f t="shared" si="5"/>
        <v>0</v>
      </c>
      <c r="P27" s="292">
        <f t="shared" si="5"/>
        <v>0</v>
      </c>
      <c r="Q27" s="293">
        <f t="shared" si="0"/>
        <v>0</v>
      </c>
      <c r="R27" s="302">
        <f t="shared" si="1"/>
        <v>0</v>
      </c>
    </row>
    <row r="28" spans="1:18" ht="15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 ht="15">
      <c r="A29" s="298" t="s">
        <v>521</v>
      </c>
      <c r="B29" s="287" t="s">
        <v>561</v>
      </c>
      <c r="C29" s="135" t="s">
        <v>562</v>
      </c>
      <c r="D29" s="295">
        <f>SUM(D30:D33)</f>
        <v>15034</v>
      </c>
      <c r="E29" s="295">
        <f aca="true" t="shared" si="6" ref="E29:P29">SUM(E30:E33)</f>
        <v>1380</v>
      </c>
      <c r="F29" s="295">
        <f t="shared" si="6"/>
        <v>0</v>
      </c>
      <c r="G29" s="295">
        <f t="shared" si="2"/>
        <v>16414</v>
      </c>
      <c r="H29" s="295">
        <f t="shared" si="6"/>
        <v>5594</v>
      </c>
      <c r="I29" s="295">
        <f t="shared" si="6"/>
        <v>1371</v>
      </c>
      <c r="J29" s="295">
        <f t="shared" si="3"/>
        <v>20637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5">
        <f t="shared" si="4"/>
        <v>0</v>
      </c>
      <c r="O29" s="295">
        <f t="shared" si="6"/>
        <v>0</v>
      </c>
      <c r="P29" s="295">
        <f t="shared" si="6"/>
        <v>0</v>
      </c>
      <c r="Q29" s="295">
        <f>N29+O29-P29</f>
        <v>0</v>
      </c>
      <c r="R29" s="304">
        <f>J29-Q29</f>
        <v>20637</v>
      </c>
    </row>
    <row r="30" spans="1:18" ht="15">
      <c r="A30" s="298"/>
      <c r="B30" s="282" t="s">
        <v>108</v>
      </c>
      <c r="C30" s="128" t="s">
        <v>563</v>
      </c>
      <c r="D30" s="289">
        <v>1736</v>
      </c>
      <c r="E30" s="289"/>
      <c r="F30" s="289"/>
      <c r="G30" s="285">
        <f t="shared" si="2"/>
        <v>1736</v>
      </c>
      <c r="H30" s="289">
        <v>103</v>
      </c>
      <c r="I30" s="289">
        <v>687</v>
      </c>
      <c r="J30" s="285">
        <f t="shared" si="3"/>
        <v>1152</v>
      </c>
      <c r="K30" s="289"/>
      <c r="L30" s="289"/>
      <c r="M30" s="289"/>
      <c r="N30" s="285">
        <f t="shared" si="4"/>
        <v>0</v>
      </c>
      <c r="O30" s="289"/>
      <c r="P30" s="289"/>
      <c r="Q30" s="285">
        <f aca="true" t="shared" si="7" ref="Q30:Q41">N30+O30-P30</f>
        <v>0</v>
      </c>
      <c r="R30" s="299">
        <f aca="true" t="shared" si="8" ref="R30:R41">J30-Q30</f>
        <v>1152</v>
      </c>
    </row>
    <row r="31" spans="1:18" ht="15">
      <c r="A31" s="298"/>
      <c r="B31" s="282" t="s">
        <v>110</v>
      </c>
      <c r="C31" s="128" t="s">
        <v>564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7"/>
        <v>0</v>
      </c>
      <c r="R31" s="299">
        <f t="shared" si="8"/>
        <v>0</v>
      </c>
    </row>
    <row r="32" spans="1:18" ht="15">
      <c r="A32" s="298"/>
      <c r="B32" s="282" t="s">
        <v>113</v>
      </c>
      <c r="C32" s="128" t="s">
        <v>565</v>
      </c>
      <c r="D32" s="289">
        <v>6604</v>
      </c>
      <c r="E32" s="289">
        <v>489</v>
      </c>
      <c r="F32" s="289"/>
      <c r="G32" s="285">
        <f t="shared" si="2"/>
        <v>7093</v>
      </c>
      <c r="H32" s="289">
        <v>3786</v>
      </c>
      <c r="I32" s="289"/>
      <c r="J32" s="285">
        <f t="shared" si="3"/>
        <v>10879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10879</v>
      </c>
    </row>
    <row r="33" spans="1:18" ht="15">
      <c r="A33" s="298"/>
      <c r="B33" s="282" t="s">
        <v>115</v>
      </c>
      <c r="C33" s="128" t="s">
        <v>566</v>
      </c>
      <c r="D33" s="289">
        <f>15034-6604-1736</f>
        <v>6694</v>
      </c>
      <c r="E33" s="289">
        <v>891</v>
      </c>
      <c r="F33" s="289"/>
      <c r="G33" s="285">
        <f t="shared" si="2"/>
        <v>7585</v>
      </c>
      <c r="H33" s="289">
        <f>5594-H32-H30</f>
        <v>1705</v>
      </c>
      <c r="I33" s="289">
        <f>1371-I30</f>
        <v>684</v>
      </c>
      <c r="J33" s="285">
        <f t="shared" si="3"/>
        <v>8606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8606</v>
      </c>
    </row>
    <row r="34" spans="1:18" ht="15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aca="true" t="shared" si="9" ref="E34:P34">SUM(E35:E38)</f>
        <v>0</v>
      </c>
      <c r="F34" s="285">
        <f t="shared" si="9"/>
        <v>0</v>
      </c>
      <c r="G34" s="285">
        <f t="shared" si="2"/>
        <v>0</v>
      </c>
      <c r="H34" s="285">
        <f t="shared" si="9"/>
        <v>0</v>
      </c>
      <c r="I34" s="285">
        <f t="shared" si="9"/>
        <v>0</v>
      </c>
      <c r="J34" s="285">
        <f t="shared" si="3"/>
        <v>0</v>
      </c>
      <c r="K34" s="285">
        <f t="shared" si="9"/>
        <v>0</v>
      </c>
      <c r="L34" s="285">
        <f t="shared" si="9"/>
        <v>0</v>
      </c>
      <c r="M34" s="285">
        <f t="shared" si="9"/>
        <v>0</v>
      </c>
      <c r="N34" s="285">
        <f t="shared" si="4"/>
        <v>0</v>
      </c>
      <c r="O34" s="285">
        <f t="shared" si="9"/>
        <v>0</v>
      </c>
      <c r="P34" s="285">
        <f t="shared" si="9"/>
        <v>0</v>
      </c>
      <c r="Q34" s="285">
        <f t="shared" si="7"/>
        <v>0</v>
      </c>
      <c r="R34" s="299">
        <f t="shared" si="8"/>
        <v>0</v>
      </c>
    </row>
    <row r="35" spans="1:18" ht="15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7"/>
        <v>0</v>
      </c>
      <c r="R35" s="299">
        <f t="shared" si="8"/>
        <v>0</v>
      </c>
    </row>
    <row r="36" spans="1:18" ht="15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/>
      <c r="B40" s="283" t="s">
        <v>577</v>
      </c>
      <c r="C40" s="131" t="s">
        <v>578</v>
      </c>
      <c r="D40" s="290">
        <f>D29+D34+D39</f>
        <v>15034</v>
      </c>
      <c r="E40" s="290">
        <f aca="true" t="shared" si="10" ref="E40:P40">E29+E34+E39</f>
        <v>1380</v>
      </c>
      <c r="F40" s="290">
        <f t="shared" si="10"/>
        <v>0</v>
      </c>
      <c r="G40" s="285">
        <f t="shared" si="2"/>
        <v>16414</v>
      </c>
      <c r="H40" s="290">
        <f t="shared" si="10"/>
        <v>5594</v>
      </c>
      <c r="I40" s="290">
        <f t="shared" si="10"/>
        <v>1371</v>
      </c>
      <c r="J40" s="285">
        <f t="shared" si="3"/>
        <v>20637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5">
        <f t="shared" si="4"/>
        <v>0</v>
      </c>
      <c r="O40" s="290">
        <f t="shared" si="10"/>
        <v>0</v>
      </c>
      <c r="P40" s="290">
        <f t="shared" si="10"/>
        <v>0</v>
      </c>
      <c r="Q40" s="285">
        <f t="shared" si="7"/>
        <v>0</v>
      </c>
      <c r="R40" s="299">
        <f t="shared" si="8"/>
        <v>20637</v>
      </c>
    </row>
    <row r="41" spans="1:18" ht="15.75">
      <c r="A41" s="300" t="s">
        <v>579</v>
      </c>
      <c r="B41" s="288" t="s">
        <v>580</v>
      </c>
      <c r="C41" s="131" t="s">
        <v>581</v>
      </c>
      <c r="D41" s="289"/>
      <c r="E41" s="289"/>
      <c r="F41" s="289"/>
      <c r="G41" s="285">
        <f t="shared" si="2"/>
        <v>0</v>
      </c>
      <c r="H41" s="289"/>
      <c r="I41" s="289"/>
      <c r="J41" s="285">
        <f t="shared" si="3"/>
        <v>0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7"/>
        <v>0</v>
      </c>
      <c r="R41" s="299">
        <f t="shared" si="8"/>
        <v>0</v>
      </c>
    </row>
    <row r="42" spans="1:18" ht="15.75" thickBot="1">
      <c r="A42" s="305"/>
      <c r="B42" s="306" t="s">
        <v>582</v>
      </c>
      <c r="C42" s="307" t="s">
        <v>583</v>
      </c>
      <c r="D42" s="308">
        <f>D19+D20+D21+D27+D40+D41</f>
        <v>15037</v>
      </c>
      <c r="E42" s="308">
        <f>E19+E20+E21+E27+E40+E41</f>
        <v>1380</v>
      </c>
      <c r="F42" s="308">
        <f aca="true" t="shared" si="11" ref="F42:R42">F19+F20+F21+F27+F40+F41</f>
        <v>0</v>
      </c>
      <c r="G42" s="308">
        <f t="shared" si="11"/>
        <v>16417</v>
      </c>
      <c r="H42" s="308">
        <f t="shared" si="11"/>
        <v>5594</v>
      </c>
      <c r="I42" s="308">
        <f t="shared" si="11"/>
        <v>1371</v>
      </c>
      <c r="J42" s="308">
        <f t="shared" si="11"/>
        <v>20640</v>
      </c>
      <c r="K42" s="308">
        <f t="shared" si="11"/>
        <v>1</v>
      </c>
      <c r="L42" s="308">
        <f t="shared" si="11"/>
        <v>2</v>
      </c>
      <c r="M42" s="308">
        <f t="shared" si="11"/>
        <v>0</v>
      </c>
      <c r="N42" s="308">
        <f t="shared" si="11"/>
        <v>3</v>
      </c>
      <c r="O42" s="308">
        <f t="shared" si="11"/>
        <v>0</v>
      </c>
      <c r="P42" s="308">
        <f t="shared" si="11"/>
        <v>0</v>
      </c>
      <c r="Q42" s="308">
        <f t="shared" si="11"/>
        <v>3</v>
      </c>
      <c r="R42" s="309">
        <f t="shared" si="11"/>
        <v>20637</v>
      </c>
    </row>
    <row r="43" spans="1:18" ht="15">
      <c r="A43" s="468"/>
      <c r="B43" s="468"/>
      <c r="C43" s="468"/>
      <c r="D43" s="469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</row>
    <row r="44" spans="1:18" ht="15">
      <c r="A44" s="468"/>
      <c r="B44" s="468" t="s">
        <v>584</v>
      </c>
      <c r="C44" s="468"/>
      <c r="D44" s="471"/>
      <c r="E44" s="471"/>
      <c r="F44" s="471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</row>
    <row r="45" spans="1:18" ht="15">
      <c r="A45" s="468"/>
      <c r="B45" s="622" t="s">
        <v>968</v>
      </c>
      <c r="C45" s="647">
        <f>pdeReportingDate</f>
        <v>45022</v>
      </c>
      <c r="D45" s="647"/>
      <c r="E45" s="647"/>
      <c r="F45" s="647"/>
      <c r="G45" s="647"/>
      <c r="H45" s="647"/>
      <c r="I45" s="647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2:9" ht="15">
      <c r="B46" s="622"/>
      <c r="C46" s="46"/>
      <c r="D46" s="46"/>
      <c r="E46" s="46"/>
      <c r="F46" s="46"/>
      <c r="G46" s="46"/>
      <c r="H46" s="46"/>
      <c r="I46" s="46"/>
    </row>
    <row r="47" spans="2:9" ht="15">
      <c r="B47" s="623" t="s">
        <v>8</v>
      </c>
      <c r="C47" s="648" t="str">
        <f>authorName</f>
        <v>Илияна Иванова Йорданова</v>
      </c>
      <c r="D47" s="648"/>
      <c r="E47" s="648"/>
      <c r="F47" s="648"/>
      <c r="G47" s="648"/>
      <c r="H47" s="648"/>
      <c r="I47" s="648"/>
    </row>
    <row r="48" spans="2:9" ht="15">
      <c r="B48" s="623"/>
      <c r="C48" s="68"/>
      <c r="D48" s="68"/>
      <c r="E48" s="68"/>
      <c r="F48" s="68"/>
      <c r="G48" s="68"/>
      <c r="H48" s="68"/>
      <c r="I48" s="68"/>
    </row>
    <row r="49" spans="2:9" ht="15">
      <c r="B49" s="623" t="s">
        <v>920</v>
      </c>
      <c r="C49" s="649"/>
      <c r="D49" s="649"/>
      <c r="E49" s="649"/>
      <c r="F49" s="649"/>
      <c r="G49" s="649"/>
      <c r="H49" s="649"/>
      <c r="I49" s="649"/>
    </row>
    <row r="50" spans="2:9" ht="15">
      <c r="B50" s="624"/>
      <c r="C50" s="646" t="s">
        <v>970</v>
      </c>
      <c r="D50" s="646"/>
      <c r="E50" s="646"/>
      <c r="F50" s="646"/>
      <c r="G50" s="517"/>
      <c r="H50" s="40"/>
      <c r="I50" s="37"/>
    </row>
    <row r="51" spans="2:9" ht="15">
      <c r="B51" s="624"/>
      <c r="C51" s="646" t="s">
        <v>970</v>
      </c>
      <c r="D51" s="646"/>
      <c r="E51" s="646"/>
      <c r="F51" s="646"/>
      <c r="G51" s="517"/>
      <c r="H51" s="40"/>
      <c r="I51" s="37"/>
    </row>
    <row r="52" spans="2:9" ht="15">
      <c r="B52" s="624"/>
      <c r="C52" s="646" t="s">
        <v>970</v>
      </c>
      <c r="D52" s="646"/>
      <c r="E52" s="646"/>
      <c r="F52" s="646"/>
      <c r="G52" s="517"/>
      <c r="H52" s="40"/>
      <c r="I52" s="37"/>
    </row>
    <row r="53" spans="2:9" ht="15">
      <c r="B53" s="624"/>
      <c r="C53" s="646" t="s">
        <v>970</v>
      </c>
      <c r="D53" s="646"/>
      <c r="E53" s="646"/>
      <c r="F53" s="646"/>
      <c r="G53" s="517"/>
      <c r="H53" s="40"/>
      <c r="I53" s="37"/>
    </row>
    <row r="54" spans="2:9" ht="15">
      <c r="B54" s="624"/>
      <c r="C54" s="646"/>
      <c r="D54" s="646"/>
      <c r="E54" s="646"/>
      <c r="F54" s="646"/>
      <c r="G54" s="517"/>
      <c r="H54" s="40"/>
      <c r="I54" s="37"/>
    </row>
    <row r="55" spans="2:9" ht="15">
      <c r="B55" s="624"/>
      <c r="C55" s="646"/>
      <c r="D55" s="646"/>
      <c r="E55" s="646"/>
      <c r="F55" s="646"/>
      <c r="G55" s="517"/>
      <c r="H55" s="40"/>
      <c r="I55" s="37"/>
    </row>
    <row r="56" spans="2:9" ht="15">
      <c r="B56" s="624"/>
      <c r="C56" s="646"/>
      <c r="D56" s="646"/>
      <c r="E56" s="646"/>
      <c r="F56" s="646"/>
      <c r="G56" s="517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2"/>
  <sheetViews>
    <sheetView view="pageBreakPreview" zoomScale="70" zoomScaleNormal="85" zoomScaleSheetLayoutView="70" zoomScalePageLayoutView="0" workbookViewId="0" topLeftCell="A39">
      <selection activeCell="D91" sqref="D91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922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4" t="str">
        <f>CONCATENATE("на ",UPPER(pdeName))</f>
        <v>на ЕЙЧ АР КЕПИТЪЛ АД</v>
      </c>
      <c r="B3" s="35"/>
      <c r="C3" s="21"/>
      <c r="D3" s="58"/>
      <c r="E3" s="26"/>
      <c r="F3" s="26"/>
    </row>
    <row r="4" spans="1:6" ht="15">
      <c r="A4" s="64" t="str">
        <f>CONCATENATE("ЕИК по БУЛСТАТ: ",pdeBulstat)</f>
        <v>ЕИК по БУЛСТАТ: 204654533</v>
      </c>
      <c r="B4" s="35"/>
      <c r="C4" s="21"/>
      <c r="D4" s="26"/>
      <c r="E4" s="26"/>
      <c r="F4" s="26"/>
    </row>
    <row r="5" spans="1:5" ht="15">
      <c r="A5" s="65" t="str">
        <f>CONCATENATE("към ",TEXT(endDate,"dd.mm.yyyy")," г.")</f>
        <v>към 31.12.2022 г.</v>
      </c>
      <c r="B5" s="441"/>
      <c r="C5" s="93"/>
      <c r="D5" s="67"/>
      <c r="E5" s="68"/>
    </row>
    <row r="6" spans="1:5" ht="15">
      <c r="A6" s="13"/>
      <c r="B6" s="13"/>
      <c r="D6" s="67"/>
      <c r="E6" s="70"/>
    </row>
    <row r="7" spans="1:5" ht="15.75" thickBot="1">
      <c r="A7" s="105" t="s">
        <v>585</v>
      </c>
      <c r="C7" s="13"/>
      <c r="D7" s="13"/>
      <c r="E7" s="30" t="s">
        <v>820</v>
      </c>
    </row>
    <row r="8" spans="1:6" s="95" customFormat="1" ht="15">
      <c r="A8" s="677" t="s">
        <v>453</v>
      </c>
      <c r="B8" s="679" t="s">
        <v>11</v>
      </c>
      <c r="C8" s="675" t="s">
        <v>587</v>
      </c>
      <c r="D8" s="324" t="s">
        <v>588</v>
      </c>
      <c r="E8" s="325"/>
      <c r="F8" s="107"/>
    </row>
    <row r="9" spans="1:6" s="95" customFormat="1" ht="15">
      <c r="A9" s="678"/>
      <c r="B9" s="680"/>
      <c r="C9" s="676"/>
      <c r="D9" s="110" t="s">
        <v>589</v>
      </c>
      <c r="E9" s="326" t="s">
        <v>590</v>
      </c>
      <c r="F9" s="107"/>
    </row>
    <row r="10" spans="1:6" s="95" customFormat="1" ht="15.7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">
      <c r="A12" s="332" t="s">
        <v>593</v>
      </c>
      <c r="B12" s="323"/>
      <c r="C12" s="341"/>
      <c r="D12" s="341"/>
      <c r="E12" s="333"/>
      <c r="F12" s="112"/>
    </row>
    <row r="13" spans="1:6" ht="1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5.75" thickBot="1">
      <c r="A24" s="345"/>
      <c r="B24" s="330"/>
      <c r="C24" s="331"/>
      <c r="D24" s="331"/>
      <c r="E24" s="346"/>
      <c r="F24" s="112"/>
    </row>
    <row r="25" spans="1:6" ht="15">
      <c r="A25" s="338" t="s">
        <v>614</v>
      </c>
      <c r="B25" s="344"/>
      <c r="C25" s="339"/>
      <c r="D25" s="339"/>
      <c r="E25" s="340"/>
      <c r="F25" s="112"/>
    </row>
    <row r="26" spans="1:6" ht="15">
      <c r="A26" s="329" t="s">
        <v>615</v>
      </c>
      <c r="B26" s="114" t="s">
        <v>616</v>
      </c>
      <c r="C26" s="321">
        <f>SUM(C27:C29)</f>
        <v>8</v>
      </c>
      <c r="D26" s="321">
        <f>SUM(D27:D29)</f>
        <v>8</v>
      </c>
      <c r="E26" s="328">
        <f>SUM(E27:E29)</f>
        <v>0</v>
      </c>
      <c r="F26" s="112"/>
    </row>
    <row r="27" spans="1:6" ht="15">
      <c r="A27" s="329" t="s">
        <v>617</v>
      </c>
      <c r="B27" s="114" t="s">
        <v>618</v>
      </c>
      <c r="C27" s="327">
        <v>8</v>
      </c>
      <c r="D27" s="327">
        <v>8</v>
      </c>
      <c r="E27" s="328">
        <f t="shared" si="0"/>
        <v>0</v>
      </c>
      <c r="F27" s="112"/>
    </row>
    <row r="28" spans="1:6" ht="1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">
      <c r="A30" s="329" t="s">
        <v>623</v>
      </c>
      <c r="B30" s="114" t="s">
        <v>624</v>
      </c>
      <c r="C30" s="327"/>
      <c r="D30" s="327"/>
      <c r="E30" s="328">
        <f t="shared" si="0"/>
        <v>0</v>
      </c>
      <c r="F30" s="112"/>
    </row>
    <row r="31" spans="1:6" ht="1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">
      <c r="A40" s="329" t="s">
        <v>643</v>
      </c>
      <c r="B40" s="114" t="s">
        <v>644</v>
      </c>
      <c r="C40" s="321">
        <f>SUM(C41:C44)</f>
        <v>110</v>
      </c>
      <c r="D40" s="321">
        <f>SUM(D41:D44)</f>
        <v>110</v>
      </c>
      <c r="E40" s="328">
        <f>SUM(E41:E44)</f>
        <v>0</v>
      </c>
      <c r="F40" s="112"/>
    </row>
    <row r="41" spans="1:6" ht="1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">
      <c r="A44" s="329" t="s">
        <v>651</v>
      </c>
      <c r="B44" s="114" t="s">
        <v>652</v>
      </c>
      <c r="C44" s="327">
        <v>110</v>
      </c>
      <c r="D44" s="327">
        <v>110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118</v>
      </c>
      <c r="D45" s="388">
        <f>D26+D30+D31+D33+D32+D34+D35+D40</f>
        <v>118</v>
      </c>
      <c r="E45" s="389">
        <f>E26+E30+E31+E33+E32+E34+E35+E40</f>
        <v>0</v>
      </c>
      <c r="F45" s="112"/>
    </row>
    <row r="46" spans="1:6" ht="15.75" thickBot="1">
      <c r="A46" s="349" t="s">
        <v>655</v>
      </c>
      <c r="B46" s="350" t="s">
        <v>656</v>
      </c>
      <c r="C46" s="394">
        <f>C45+C23+C21+C11</f>
        <v>118</v>
      </c>
      <c r="D46" s="394">
        <f>D45+D23+D21+D11</f>
        <v>118</v>
      </c>
      <c r="E46" s="395">
        <f>E45+E23+E21+E11</f>
        <v>0</v>
      </c>
      <c r="F46" s="112"/>
    </row>
    <row r="47" spans="1:6" ht="15">
      <c r="A47" s="105"/>
      <c r="B47" s="116"/>
      <c r="C47" s="117"/>
      <c r="D47" s="117"/>
      <c r="E47" s="117"/>
      <c r="F47" s="112"/>
    </row>
    <row r="48" spans="1:6" ht="15">
      <c r="A48" s="105"/>
      <c r="B48" s="116"/>
      <c r="C48" s="117"/>
      <c r="D48" s="117"/>
      <c r="E48" s="117"/>
      <c r="F48" s="112"/>
    </row>
    <row r="49" spans="1:6" ht="15.7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77" t="s">
        <v>453</v>
      </c>
      <c r="B50" s="679" t="s">
        <v>11</v>
      </c>
      <c r="C50" s="681" t="s">
        <v>658</v>
      </c>
      <c r="D50" s="324" t="s">
        <v>659</v>
      </c>
      <c r="E50" s="324"/>
      <c r="F50" s="683" t="s">
        <v>660</v>
      </c>
    </row>
    <row r="51" spans="1:6" s="95" customFormat="1" ht="18" customHeight="1">
      <c r="A51" s="678"/>
      <c r="B51" s="680"/>
      <c r="C51" s="682"/>
      <c r="D51" s="109" t="s">
        <v>589</v>
      </c>
      <c r="E51" s="109" t="s">
        <v>590</v>
      </c>
      <c r="F51" s="684"/>
    </row>
    <row r="52" spans="1:6" s="95" customFormat="1" ht="15.7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">
      <c r="A53" s="332" t="s">
        <v>661</v>
      </c>
      <c r="B53" s="359"/>
      <c r="C53" s="360"/>
      <c r="D53" s="360"/>
      <c r="E53" s="360"/>
      <c r="F53" s="361"/>
    </row>
    <row r="54" spans="1:6" ht="1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0.7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1"/>
        <v>0</v>
      </c>
      <c r="F58" s="354">
        <f>F59+F61</f>
        <v>0</v>
      </c>
    </row>
    <row r="59" spans="1:6" ht="15">
      <c r="A59" s="329" t="s">
        <v>671</v>
      </c>
      <c r="B59" s="114" t="s">
        <v>672</v>
      </c>
      <c r="C59" s="162"/>
      <c r="D59" s="162"/>
      <c r="E59" s="113">
        <f t="shared" si="1"/>
        <v>0</v>
      </c>
      <c r="F59" s="161"/>
    </row>
    <row r="60" spans="1:6" ht="1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0</v>
      </c>
      <c r="D68" s="386">
        <f>D54+D58+D63+D64+D65+D66</f>
        <v>0</v>
      </c>
      <c r="E68" s="384">
        <f t="shared" si="1"/>
        <v>0</v>
      </c>
      <c r="F68" s="387">
        <f>F54+F58+F63+F64+F65+F66</f>
        <v>0</v>
      </c>
    </row>
    <row r="69" spans="1:6" ht="15">
      <c r="A69" s="338" t="s">
        <v>688</v>
      </c>
      <c r="B69" s="108"/>
      <c r="C69" s="357"/>
      <c r="D69" s="357"/>
      <c r="E69" s="357"/>
      <c r="F69" s="358"/>
    </row>
    <row r="70" spans="1:6" ht="15">
      <c r="A70" s="329" t="s">
        <v>689</v>
      </c>
      <c r="B70" s="119" t="s">
        <v>690</v>
      </c>
      <c r="C70" s="162">
        <v>1562</v>
      </c>
      <c r="D70" s="162"/>
      <c r="E70" s="113">
        <f t="shared" si="1"/>
        <v>1562</v>
      </c>
      <c r="F70" s="161"/>
    </row>
    <row r="71" spans="1:6" ht="15.75" thickBot="1">
      <c r="A71" s="362"/>
      <c r="B71" s="106"/>
      <c r="C71" s="363"/>
      <c r="D71" s="363"/>
      <c r="E71" s="363"/>
      <c r="F71" s="364"/>
    </row>
    <row r="72" spans="1:6" ht="15">
      <c r="A72" s="332" t="s">
        <v>691</v>
      </c>
      <c r="B72" s="359"/>
      <c r="C72" s="367"/>
      <c r="D72" s="367"/>
      <c r="E72" s="367"/>
      <c r="F72" s="368"/>
    </row>
    <row r="73" spans="1:6" ht="15">
      <c r="A73" s="329" t="s">
        <v>662</v>
      </c>
      <c r="B73" s="114" t="s">
        <v>692</v>
      </c>
      <c r="C73" s="115">
        <f>SUM(C74:C76)</f>
        <v>1049</v>
      </c>
      <c r="D73" s="115">
        <f>SUM(D74:D76)</f>
        <v>1049</v>
      </c>
      <c r="E73" s="115">
        <f>SUM(E74:E76)</f>
        <v>0</v>
      </c>
      <c r="F73" s="354">
        <f>SUM(F74:F76)</f>
        <v>0</v>
      </c>
    </row>
    <row r="74" spans="1:6" ht="1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">
      <c r="A76" s="356" t="s">
        <v>697</v>
      </c>
      <c r="B76" s="114" t="s">
        <v>698</v>
      </c>
      <c r="C76" s="162">
        <v>1049</v>
      </c>
      <c r="D76" s="162">
        <v>1049</v>
      </c>
      <c r="E76" s="113">
        <f t="shared" si="1"/>
        <v>0</v>
      </c>
      <c r="F76" s="161"/>
    </row>
    <row r="77" spans="1:6" ht="30.7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0.7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">
      <c r="A87" s="329" t="s">
        <v>717</v>
      </c>
      <c r="B87" s="114" t="s">
        <v>718</v>
      </c>
      <c r="C87" s="113">
        <f>SUM(C88:C92)+C96</f>
        <v>9</v>
      </c>
      <c r="D87" s="113">
        <f>SUM(D88:D92)+D96</f>
        <v>9</v>
      </c>
      <c r="E87" s="113">
        <f>SUM(E88:E92)+E96</f>
        <v>0</v>
      </c>
      <c r="F87" s="353">
        <f>SUM(F88:F92)+F96</f>
        <v>0</v>
      </c>
    </row>
    <row r="88" spans="1:6" ht="1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">
      <c r="A89" s="329" t="s">
        <v>721</v>
      </c>
      <c r="B89" s="114" t="s">
        <v>722</v>
      </c>
      <c r="C89" s="162">
        <v>9</v>
      </c>
      <c r="D89" s="162">
        <v>9</v>
      </c>
      <c r="E89" s="113">
        <f t="shared" si="1"/>
        <v>0</v>
      </c>
      <c r="F89" s="161"/>
    </row>
    <row r="90" spans="1:6" ht="15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">
      <c r="A91" s="329" t="s">
        <v>725</v>
      </c>
      <c r="B91" s="114" t="s">
        <v>726</v>
      </c>
      <c r="C91" s="162"/>
      <c r="D91" s="162"/>
      <c r="E91" s="113">
        <f t="shared" si="1"/>
        <v>0</v>
      </c>
      <c r="F91" s="161"/>
    </row>
    <row r="92" spans="1:6" ht="15">
      <c r="A92" s="329" t="s">
        <v>727</v>
      </c>
      <c r="B92" s="114" t="s">
        <v>728</v>
      </c>
      <c r="C92" s="115">
        <f>SUM(C93:C95)</f>
        <v>0</v>
      </c>
      <c r="D92" s="115">
        <f>SUM(D93:D95)</f>
        <v>0</v>
      </c>
      <c r="E92" s="115">
        <f>SUM(E93:E95)</f>
        <v>0</v>
      </c>
      <c r="F92" s="354">
        <f>SUM(F93:F95)</f>
        <v>0</v>
      </c>
    </row>
    <row r="93" spans="1:6" ht="1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">
      <c r="A94" s="329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">
      <c r="A95" s="329" t="s">
        <v>641</v>
      </c>
      <c r="B95" s="114" t="s">
        <v>732</v>
      </c>
      <c r="C95" s="162"/>
      <c r="D95" s="162"/>
      <c r="E95" s="113">
        <f t="shared" si="1"/>
        <v>0</v>
      </c>
      <c r="F95" s="161"/>
    </row>
    <row r="96" spans="1:6" ht="15">
      <c r="A96" s="329" t="s">
        <v>733</v>
      </c>
      <c r="B96" s="114" t="s">
        <v>734</v>
      </c>
      <c r="C96" s="162"/>
      <c r="D96" s="162"/>
      <c r="E96" s="113">
        <f t="shared" si="1"/>
        <v>0</v>
      </c>
      <c r="F96" s="161"/>
    </row>
    <row r="97" spans="1:6" ht="15">
      <c r="A97" s="329" t="s">
        <v>735</v>
      </c>
      <c r="B97" s="114" t="s">
        <v>736</v>
      </c>
      <c r="C97" s="162">
        <v>50</v>
      </c>
      <c r="D97" s="162">
        <v>50</v>
      </c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1108</v>
      </c>
      <c r="D98" s="384">
        <f>D87+D82+D77+D73+D97</f>
        <v>1108</v>
      </c>
      <c r="E98" s="384">
        <f>E87+E82+E77+E73+E97</f>
        <v>0</v>
      </c>
      <c r="F98" s="385">
        <f>F87+F82+F77+F73+F97</f>
        <v>0</v>
      </c>
    </row>
    <row r="99" spans="1:6" ht="15.75" thickBot="1">
      <c r="A99" s="365" t="s">
        <v>739</v>
      </c>
      <c r="B99" s="366" t="s">
        <v>740</v>
      </c>
      <c r="C99" s="378">
        <f>C98+C70+C68</f>
        <v>2670</v>
      </c>
      <c r="D99" s="378">
        <f>D98+D70+D68</f>
        <v>1108</v>
      </c>
      <c r="E99" s="378">
        <f>E98+E70+E68</f>
        <v>1562</v>
      </c>
      <c r="F99" s="379">
        <f>F98+F70+F68</f>
        <v>0</v>
      </c>
    </row>
    <row r="100" spans="1:6" ht="15">
      <c r="A100" s="118"/>
      <c r="B100" s="120"/>
      <c r="C100" s="121"/>
      <c r="D100" s="121"/>
      <c r="E100" s="121"/>
      <c r="F100" s="122"/>
    </row>
    <row r="101" spans="1:6" ht="15.7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0.7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5.7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5.7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">
      <c r="A109" s="674" t="s">
        <v>841</v>
      </c>
      <c r="B109" s="674"/>
      <c r="C109" s="674"/>
      <c r="D109" s="674"/>
      <c r="E109" s="674"/>
      <c r="F109" s="674"/>
    </row>
    <row r="111" spans="1:8" ht="15">
      <c r="A111" s="622" t="s">
        <v>968</v>
      </c>
      <c r="B111" s="647">
        <f>pdeReportingDate</f>
        <v>45022</v>
      </c>
      <c r="C111" s="647"/>
      <c r="D111" s="647"/>
      <c r="E111" s="647"/>
      <c r="F111" s="647"/>
      <c r="G111" s="46"/>
      <c r="H111" s="46"/>
    </row>
    <row r="112" spans="1:8" ht="15">
      <c r="A112" s="622"/>
      <c r="B112" s="647"/>
      <c r="C112" s="647"/>
      <c r="D112" s="647"/>
      <c r="E112" s="647"/>
      <c r="F112" s="647"/>
      <c r="G112" s="46"/>
      <c r="H112" s="46"/>
    </row>
    <row r="113" spans="1:8" ht="15">
      <c r="A113" s="623" t="s">
        <v>8</v>
      </c>
      <c r="B113" s="648" t="str">
        <f>authorName</f>
        <v>Илияна Иванова Йорданова</v>
      </c>
      <c r="C113" s="648"/>
      <c r="D113" s="648"/>
      <c r="E113" s="648"/>
      <c r="F113" s="648"/>
      <c r="G113" s="68"/>
      <c r="H113" s="68"/>
    </row>
    <row r="114" spans="1:8" ht="15">
      <c r="A114" s="623"/>
      <c r="B114" s="648"/>
      <c r="C114" s="648"/>
      <c r="D114" s="648"/>
      <c r="E114" s="648"/>
      <c r="F114" s="648"/>
      <c r="G114" s="68"/>
      <c r="H114" s="68"/>
    </row>
    <row r="115" spans="1:8" ht="15">
      <c r="A115" s="623" t="s">
        <v>920</v>
      </c>
      <c r="B115" s="649"/>
      <c r="C115" s="649"/>
      <c r="D115" s="649"/>
      <c r="E115" s="649"/>
      <c r="F115" s="649"/>
      <c r="G115" s="70"/>
      <c r="H115" s="70"/>
    </row>
    <row r="116" spans="1:8" ht="15.75" customHeight="1">
      <c r="A116" s="624"/>
      <c r="B116" s="650" t="str">
        <f>Начална!B17</f>
        <v>Христо Георгиев Христов</v>
      </c>
      <c r="C116" s="646"/>
      <c r="D116" s="646"/>
      <c r="E116" s="646"/>
      <c r="F116" s="646"/>
      <c r="G116" s="624"/>
      <c r="H116" s="624"/>
    </row>
    <row r="117" spans="1:8" ht="15.75" customHeight="1">
      <c r="A117" s="624"/>
      <c r="B117" s="646"/>
      <c r="C117" s="646"/>
      <c r="D117" s="646"/>
      <c r="E117" s="646"/>
      <c r="F117" s="646"/>
      <c r="G117" s="624"/>
      <c r="H117" s="624"/>
    </row>
    <row r="118" spans="1:8" ht="15.75" customHeight="1">
      <c r="A118" s="624"/>
      <c r="B118" s="646"/>
      <c r="C118" s="646"/>
      <c r="D118" s="646"/>
      <c r="E118" s="646"/>
      <c r="F118" s="646"/>
      <c r="G118" s="624"/>
      <c r="H118" s="624"/>
    </row>
    <row r="119" spans="1:8" ht="15.75" customHeight="1">
      <c r="A119" s="624"/>
      <c r="B119" s="646"/>
      <c r="C119" s="646"/>
      <c r="D119" s="646"/>
      <c r="E119" s="646"/>
      <c r="F119" s="646"/>
      <c r="G119" s="624"/>
      <c r="H119" s="624"/>
    </row>
    <row r="120" spans="1:8" ht="15">
      <c r="A120" s="624"/>
      <c r="B120" s="646"/>
      <c r="C120" s="646"/>
      <c r="D120" s="646"/>
      <c r="E120" s="646"/>
      <c r="F120" s="646"/>
      <c r="G120" s="624"/>
      <c r="H120" s="624"/>
    </row>
    <row r="121" spans="1:8" ht="15">
      <c r="A121" s="624"/>
      <c r="B121" s="646"/>
      <c r="C121" s="646"/>
      <c r="D121" s="646"/>
      <c r="E121" s="646"/>
      <c r="F121" s="646"/>
      <c r="G121" s="624"/>
      <c r="H121" s="624"/>
    </row>
    <row r="122" spans="1:8" ht="15">
      <c r="A122" s="624"/>
      <c r="B122" s="646"/>
      <c r="C122" s="646"/>
      <c r="D122" s="646"/>
      <c r="E122" s="646"/>
      <c r="F122" s="646"/>
      <c r="G122" s="624"/>
      <c r="H122" s="624"/>
    </row>
  </sheetData>
  <sheetProtection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2"/>
  <sheetViews>
    <sheetView view="pageBreakPreview" zoomScale="70" zoomScaleNormal="85" zoomScaleSheetLayoutView="70" zoomScalePageLayoutView="0" workbookViewId="0" topLeftCell="A92">
      <selection activeCell="C21" sqref="C21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922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4" t="str">
        <f>CONCATENATE("на ",UPPER(pdeName))</f>
        <v>на ЕЙЧ АР КЕПИТЪЛ АД</v>
      </c>
      <c r="B3" s="35"/>
      <c r="C3" s="21"/>
      <c r="D3" s="58"/>
      <c r="E3" s="26"/>
      <c r="F3" s="26"/>
    </row>
    <row r="4" spans="1:6" ht="15">
      <c r="A4" s="64" t="str">
        <f>CONCATENATE("ЕИК по БУЛСТАТ: ",pdeBulstat)</f>
        <v>ЕИК по БУЛСТАТ: 204654533</v>
      </c>
      <c r="B4" s="35"/>
      <c r="C4" s="21"/>
      <c r="D4" s="26"/>
      <c r="E4" s="26"/>
      <c r="F4" s="26"/>
    </row>
    <row r="5" spans="1:5" ht="15">
      <c r="A5" s="65" t="str">
        <f>CONCATENATE("към ",TEXT(endDate,"dd.mm.yyyy")," г.")</f>
        <v>към 31.12.2022 г.</v>
      </c>
      <c r="B5" s="441"/>
      <c r="C5" s="93"/>
      <c r="D5" s="67"/>
      <c r="E5" s="68"/>
    </row>
    <row r="6" spans="1:5" ht="15">
      <c r="A6" s="13"/>
      <c r="B6" s="13"/>
      <c r="D6" s="67"/>
      <c r="E6" s="70"/>
    </row>
    <row r="7" spans="1:5" ht="15.75" thickBot="1">
      <c r="A7" s="105" t="s">
        <v>585</v>
      </c>
      <c r="C7" s="13"/>
      <c r="D7" s="13"/>
      <c r="E7" s="30" t="s">
        <v>820</v>
      </c>
    </row>
    <row r="8" spans="1:6" s="95" customFormat="1" ht="15">
      <c r="A8" s="677" t="s">
        <v>453</v>
      </c>
      <c r="B8" s="679" t="s">
        <v>11</v>
      </c>
      <c r="C8" s="675" t="s">
        <v>587</v>
      </c>
      <c r="D8" s="324" t="s">
        <v>588</v>
      </c>
      <c r="E8" s="325"/>
      <c r="F8" s="107"/>
    </row>
    <row r="9" spans="1:6" s="95" customFormat="1" ht="15">
      <c r="A9" s="678"/>
      <c r="B9" s="680"/>
      <c r="C9" s="676"/>
      <c r="D9" s="110" t="s">
        <v>589</v>
      </c>
      <c r="E9" s="326" t="s">
        <v>590</v>
      </c>
      <c r="F9" s="107"/>
    </row>
    <row r="10" spans="1:6" s="95" customFormat="1" ht="15.7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">
      <c r="A12" s="332" t="s">
        <v>593</v>
      </c>
      <c r="B12" s="323"/>
      <c r="C12" s="341"/>
      <c r="D12" s="341"/>
      <c r="E12" s="333"/>
      <c r="F12" s="112"/>
    </row>
    <row r="13" spans="1:6" ht="1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">
      <c r="A18" s="329" t="s">
        <v>604</v>
      </c>
      <c r="B18" s="114" t="s">
        <v>605</v>
      </c>
      <c r="C18" s="321">
        <f>+C19+C20</f>
        <v>293</v>
      </c>
      <c r="D18" s="321">
        <f>+D19+D20</f>
        <v>0</v>
      </c>
      <c r="E18" s="328">
        <f t="shared" si="0"/>
        <v>293</v>
      </c>
      <c r="F18" s="112"/>
    </row>
    <row r="19" spans="1:6" ht="1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">
      <c r="A20" s="329" t="s">
        <v>600</v>
      </c>
      <c r="B20" s="114" t="s">
        <v>608</v>
      </c>
      <c r="C20" s="327">
        <v>293</v>
      </c>
      <c r="D20" s="327"/>
      <c r="E20" s="328">
        <f t="shared" si="0"/>
        <v>293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293</v>
      </c>
      <c r="D21" s="390">
        <f>D13+D17+D18</f>
        <v>0</v>
      </c>
      <c r="E21" s="391">
        <f>E13+E17+E18</f>
        <v>293</v>
      </c>
      <c r="F21" s="112"/>
    </row>
    <row r="22" spans="1:6" ht="1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5.75" thickBot="1">
      <c r="A24" s="345"/>
      <c r="B24" s="330"/>
      <c r="C24" s="331"/>
      <c r="D24" s="331"/>
      <c r="E24" s="346"/>
      <c r="F24" s="112"/>
    </row>
    <row r="25" spans="1:6" ht="15">
      <c r="A25" s="338" t="s">
        <v>614</v>
      </c>
      <c r="B25" s="344"/>
      <c r="C25" s="339"/>
      <c r="D25" s="339"/>
      <c r="E25" s="340"/>
      <c r="F25" s="112"/>
    </row>
    <row r="26" spans="1:6" ht="15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 ht="1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">
      <c r="A30" s="329" t="s">
        <v>623</v>
      </c>
      <c r="B30" s="114" t="s">
        <v>624</v>
      </c>
      <c r="C30" s="327"/>
      <c r="D30" s="327"/>
      <c r="E30" s="328">
        <f t="shared" si="0"/>
        <v>0</v>
      </c>
      <c r="F30" s="112"/>
    </row>
    <row r="31" spans="1:6" ht="1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 ht="1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0</v>
      </c>
      <c r="D45" s="388">
        <f>D26+D30+D31+D33+D32+D34+D35+D40</f>
        <v>0</v>
      </c>
      <c r="E45" s="389">
        <f>E26+E30+E31+E33+E32+E34+E35+E40</f>
        <v>0</v>
      </c>
      <c r="F45" s="112"/>
    </row>
    <row r="46" spans="1:6" ht="15.75" thickBot="1">
      <c r="A46" s="349" t="s">
        <v>655</v>
      </c>
      <c r="B46" s="350" t="s">
        <v>656</v>
      </c>
      <c r="C46" s="394">
        <f>C45+C23+C21+C11</f>
        <v>293</v>
      </c>
      <c r="D46" s="394">
        <f>D45+D23+D21+D11</f>
        <v>0</v>
      </c>
      <c r="E46" s="395">
        <f>E45+E23+E21+E11</f>
        <v>293</v>
      </c>
      <c r="F46" s="112"/>
    </row>
    <row r="47" spans="1:6" ht="15">
      <c r="A47" s="105"/>
      <c r="B47" s="116"/>
      <c r="C47" s="117"/>
      <c r="D47" s="117"/>
      <c r="E47" s="117"/>
      <c r="F47" s="112"/>
    </row>
    <row r="48" spans="1:6" ht="15">
      <c r="A48" s="105"/>
      <c r="B48" s="116"/>
      <c r="C48" s="117"/>
      <c r="D48" s="117"/>
      <c r="E48" s="117"/>
      <c r="F48" s="112"/>
    </row>
    <row r="49" spans="1:6" ht="15.7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77" t="s">
        <v>453</v>
      </c>
      <c r="B50" s="679" t="s">
        <v>11</v>
      </c>
      <c r="C50" s="681" t="s">
        <v>658</v>
      </c>
      <c r="D50" s="324" t="s">
        <v>659</v>
      </c>
      <c r="E50" s="324"/>
      <c r="F50" s="683" t="s">
        <v>660</v>
      </c>
    </row>
    <row r="51" spans="1:6" s="95" customFormat="1" ht="18" customHeight="1">
      <c r="A51" s="678"/>
      <c r="B51" s="680"/>
      <c r="C51" s="682"/>
      <c r="D51" s="109" t="s">
        <v>589</v>
      </c>
      <c r="E51" s="109" t="s">
        <v>590</v>
      </c>
      <c r="F51" s="684"/>
    </row>
    <row r="52" spans="1:6" s="95" customFormat="1" ht="15.7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">
      <c r="A53" s="332" t="s">
        <v>661</v>
      </c>
      <c r="B53" s="359"/>
      <c r="C53" s="360"/>
      <c r="D53" s="360"/>
      <c r="E53" s="360"/>
      <c r="F53" s="361"/>
    </row>
    <row r="54" spans="1:6" ht="1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0.7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1"/>
        <v>0</v>
      </c>
      <c r="F58" s="354">
        <f>F59+F61</f>
        <v>0</v>
      </c>
    </row>
    <row r="59" spans="1:6" ht="15">
      <c r="A59" s="329" t="s">
        <v>671</v>
      </c>
      <c r="B59" s="114" t="s">
        <v>672</v>
      </c>
      <c r="C59" s="162"/>
      <c r="D59" s="162"/>
      <c r="E59" s="113">
        <f t="shared" si="1"/>
        <v>0</v>
      </c>
      <c r="F59" s="161"/>
    </row>
    <row r="60" spans="1:6" ht="1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0</v>
      </c>
      <c r="D68" s="386">
        <f>D54+D58+D63+D64+D65+D66</f>
        <v>0</v>
      </c>
      <c r="E68" s="384">
        <f t="shared" si="1"/>
        <v>0</v>
      </c>
      <c r="F68" s="387">
        <f>F54+F58+F63+F64+F65+F66</f>
        <v>0</v>
      </c>
    </row>
    <row r="69" spans="1:6" ht="15">
      <c r="A69" s="338" t="s">
        <v>688</v>
      </c>
      <c r="B69" s="108"/>
      <c r="C69" s="357"/>
      <c r="D69" s="357"/>
      <c r="E69" s="357"/>
      <c r="F69" s="358"/>
    </row>
    <row r="70" spans="1:6" ht="1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5.75" thickBot="1">
      <c r="A71" s="362"/>
      <c r="B71" s="106"/>
      <c r="C71" s="363"/>
      <c r="D71" s="363"/>
      <c r="E71" s="363"/>
      <c r="F71" s="364"/>
    </row>
    <row r="72" spans="1:6" ht="15">
      <c r="A72" s="332" t="s">
        <v>691</v>
      </c>
      <c r="B72" s="359"/>
      <c r="C72" s="367"/>
      <c r="D72" s="367"/>
      <c r="E72" s="367"/>
      <c r="F72" s="368"/>
    </row>
    <row r="73" spans="1:6" ht="15">
      <c r="A73" s="329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4">
        <f>SUM(F74:F76)</f>
        <v>0</v>
      </c>
    </row>
    <row r="74" spans="1:6" ht="1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0.7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0.7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">
      <c r="A87" s="329" t="s">
        <v>717</v>
      </c>
      <c r="B87" s="114" t="s">
        <v>718</v>
      </c>
      <c r="C87" s="113">
        <f>SUM(C88:C92)+C96</f>
        <v>0</v>
      </c>
      <c r="D87" s="113">
        <f>SUM(D88:D92)+D96</f>
        <v>0</v>
      </c>
      <c r="E87" s="113">
        <f>SUM(E88:E92)+E96</f>
        <v>0</v>
      </c>
      <c r="F87" s="353">
        <f>SUM(F88:F92)+F96</f>
        <v>0</v>
      </c>
    </row>
    <row r="88" spans="1:6" ht="1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">
      <c r="A89" s="329" t="s">
        <v>721</v>
      </c>
      <c r="B89" s="114" t="s">
        <v>722</v>
      </c>
      <c r="C89" s="162"/>
      <c r="D89" s="162"/>
      <c r="E89" s="113">
        <f t="shared" si="1"/>
        <v>0</v>
      </c>
      <c r="F89" s="161"/>
    </row>
    <row r="90" spans="1:6" ht="15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">
      <c r="A91" s="329" t="s">
        <v>725</v>
      </c>
      <c r="B91" s="114" t="s">
        <v>726</v>
      </c>
      <c r="C91" s="162"/>
      <c r="D91" s="162"/>
      <c r="E91" s="113">
        <f t="shared" si="1"/>
        <v>0</v>
      </c>
      <c r="F91" s="161"/>
    </row>
    <row r="92" spans="1:6" ht="15">
      <c r="A92" s="329" t="s">
        <v>727</v>
      </c>
      <c r="B92" s="114" t="s">
        <v>728</v>
      </c>
      <c r="C92" s="115">
        <f>SUM(C93:C95)</f>
        <v>0</v>
      </c>
      <c r="D92" s="115">
        <f>SUM(D93:D95)</f>
        <v>0</v>
      </c>
      <c r="E92" s="115">
        <f>SUM(E93:E95)</f>
        <v>0</v>
      </c>
      <c r="F92" s="354">
        <f>SUM(F93:F95)</f>
        <v>0</v>
      </c>
    </row>
    <row r="93" spans="1:6" ht="1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">
      <c r="A94" s="329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">
      <c r="A95" s="329" t="s">
        <v>641</v>
      </c>
      <c r="B95" s="114" t="s">
        <v>732</v>
      </c>
      <c r="C95" s="162"/>
      <c r="D95" s="162"/>
      <c r="E95" s="113">
        <f t="shared" si="1"/>
        <v>0</v>
      </c>
      <c r="F95" s="161"/>
    </row>
    <row r="96" spans="1:6" ht="15">
      <c r="A96" s="329" t="s">
        <v>733</v>
      </c>
      <c r="B96" s="114" t="s">
        <v>734</v>
      </c>
      <c r="C96" s="162"/>
      <c r="D96" s="162"/>
      <c r="E96" s="113">
        <f t="shared" si="1"/>
        <v>0</v>
      </c>
      <c r="F96" s="161"/>
    </row>
    <row r="97" spans="1:6" ht="15">
      <c r="A97" s="329" t="s">
        <v>735</v>
      </c>
      <c r="B97" s="114" t="s">
        <v>736</v>
      </c>
      <c r="C97" s="162"/>
      <c r="D97" s="162"/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0</v>
      </c>
      <c r="D98" s="384">
        <f>D87+D82+D77+D73+D97</f>
        <v>0</v>
      </c>
      <c r="E98" s="384">
        <f>E87+E82+E77+E73+E97</f>
        <v>0</v>
      </c>
      <c r="F98" s="385">
        <f>F87+F82+F77+F73+F97</f>
        <v>0</v>
      </c>
    </row>
    <row r="99" spans="1:6" ht="15.75" thickBot="1">
      <c r="A99" s="365" t="s">
        <v>739</v>
      </c>
      <c r="B99" s="366" t="s">
        <v>740</v>
      </c>
      <c r="C99" s="378">
        <f>C98+C70+C68</f>
        <v>0</v>
      </c>
      <c r="D99" s="378">
        <f>D98+D70+D68</f>
        <v>0</v>
      </c>
      <c r="E99" s="378">
        <f>E98+E70+E68</f>
        <v>0</v>
      </c>
      <c r="F99" s="379">
        <f>F98+F70+F68</f>
        <v>0</v>
      </c>
    </row>
    <row r="100" spans="1:6" ht="15">
      <c r="A100" s="118"/>
      <c r="B100" s="120"/>
      <c r="C100" s="121"/>
      <c r="D100" s="121"/>
      <c r="E100" s="121"/>
      <c r="F100" s="122"/>
    </row>
    <row r="101" spans="1:6" ht="15.7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0.7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5.7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5.7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">
      <c r="A109" s="674" t="s">
        <v>841</v>
      </c>
      <c r="B109" s="674"/>
      <c r="C109" s="674"/>
      <c r="D109" s="674"/>
      <c r="E109" s="674"/>
      <c r="F109" s="674"/>
    </row>
    <row r="111" spans="1:8" ht="15">
      <c r="A111" s="622" t="s">
        <v>968</v>
      </c>
      <c r="B111" s="647">
        <f>pdeReportingDate</f>
        <v>45022</v>
      </c>
      <c r="C111" s="647"/>
      <c r="D111" s="647"/>
      <c r="E111" s="647"/>
      <c r="F111" s="647"/>
      <c r="G111" s="46"/>
      <c r="H111" s="46"/>
    </row>
    <row r="112" spans="1:8" ht="15">
      <c r="A112" s="622"/>
      <c r="B112" s="647"/>
      <c r="C112" s="647"/>
      <c r="D112" s="647"/>
      <c r="E112" s="647"/>
      <c r="F112" s="647"/>
      <c r="G112" s="46"/>
      <c r="H112" s="46"/>
    </row>
    <row r="113" spans="1:8" ht="15">
      <c r="A113" s="623" t="s">
        <v>8</v>
      </c>
      <c r="B113" s="648" t="str">
        <f>authorName</f>
        <v>Илияна Иванова Йорданова</v>
      </c>
      <c r="C113" s="648"/>
      <c r="D113" s="648"/>
      <c r="E113" s="648"/>
      <c r="F113" s="648"/>
      <c r="G113" s="68"/>
      <c r="H113" s="68"/>
    </row>
    <row r="114" spans="1:8" ht="15">
      <c r="A114" s="623"/>
      <c r="B114" s="648"/>
      <c r="C114" s="648"/>
      <c r="D114" s="648"/>
      <c r="E114" s="648"/>
      <c r="F114" s="648"/>
      <c r="G114" s="68"/>
      <c r="H114" s="68"/>
    </row>
    <row r="115" spans="1:8" ht="15">
      <c r="A115" s="623" t="s">
        <v>920</v>
      </c>
      <c r="B115" s="649"/>
      <c r="C115" s="649"/>
      <c r="D115" s="649"/>
      <c r="E115" s="649"/>
      <c r="F115" s="649"/>
      <c r="G115" s="70"/>
      <c r="H115" s="70"/>
    </row>
    <row r="116" spans="1:8" ht="15.75" customHeight="1">
      <c r="A116" s="624"/>
      <c r="B116" s="650" t="str">
        <f>Начална!B17</f>
        <v>Христо Георгиев Христов</v>
      </c>
      <c r="C116" s="646"/>
      <c r="D116" s="646"/>
      <c r="E116" s="646"/>
      <c r="F116" s="646"/>
      <c r="G116" s="624"/>
      <c r="H116" s="624"/>
    </row>
    <row r="117" spans="1:8" ht="15.75" customHeight="1">
      <c r="A117" s="624"/>
      <c r="B117" s="646"/>
      <c r="C117" s="646"/>
      <c r="D117" s="646"/>
      <c r="E117" s="646"/>
      <c r="F117" s="646"/>
      <c r="G117" s="624"/>
      <c r="H117" s="624"/>
    </row>
    <row r="118" spans="1:8" ht="15.75" customHeight="1">
      <c r="A118" s="624"/>
      <c r="B118" s="646"/>
      <c r="C118" s="646"/>
      <c r="D118" s="646"/>
      <c r="E118" s="646"/>
      <c r="F118" s="646"/>
      <c r="G118" s="624"/>
      <c r="H118" s="624"/>
    </row>
    <row r="119" spans="1:8" ht="15.75" customHeight="1">
      <c r="A119" s="624"/>
      <c r="B119" s="646"/>
      <c r="C119" s="646"/>
      <c r="D119" s="646"/>
      <c r="E119" s="646"/>
      <c r="F119" s="646"/>
      <c r="G119" s="624"/>
      <c r="H119" s="624"/>
    </row>
    <row r="120" spans="1:8" ht="15">
      <c r="A120" s="624"/>
      <c r="B120" s="646"/>
      <c r="C120" s="646"/>
      <c r="D120" s="646"/>
      <c r="E120" s="646"/>
      <c r="F120" s="646"/>
      <c r="G120" s="624"/>
      <c r="H120" s="624"/>
    </row>
    <row r="121" spans="1:8" ht="15">
      <c r="A121" s="624"/>
      <c r="B121" s="646"/>
      <c r="C121" s="646"/>
      <c r="D121" s="646"/>
      <c r="E121" s="646"/>
      <c r="F121" s="646"/>
      <c r="G121" s="624"/>
      <c r="H121" s="624"/>
    </row>
    <row r="122" spans="1:8" ht="15">
      <c r="A122" s="624"/>
      <c r="B122" s="646"/>
      <c r="C122" s="646"/>
      <c r="D122" s="646"/>
      <c r="E122" s="646"/>
      <c r="F122" s="646"/>
      <c r="G122" s="624"/>
      <c r="H122" s="624"/>
    </row>
  </sheetData>
  <sheetProtection insertRows="0"/>
  <mergeCells count="20">
    <mergeCell ref="B112:F112"/>
    <mergeCell ref="B113:F113"/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B114:F114"/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Iliana</cp:lastModifiedBy>
  <cp:lastPrinted>2023-02-28T19:10:36Z</cp:lastPrinted>
  <dcterms:created xsi:type="dcterms:W3CDTF">2006-09-16T00:00:00Z</dcterms:created>
  <dcterms:modified xsi:type="dcterms:W3CDTF">2023-04-27T16:26:16Z</dcterms:modified>
  <cp:category/>
  <cp:version/>
  <cp:contentType/>
  <cp:contentStatus/>
</cp:coreProperties>
</file>